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35F0B89-DA6F-448B-BC94-FAFEB1BB6DAE}" xr6:coauthVersionLast="45" xr6:coauthVersionMax="45" xr10:uidLastSave="{00000000-0000-0000-0000-000000000000}"/>
  <bookViews>
    <workbookView xWindow="1515" yWindow="1515" windowWidth="38700" windowHeight="15345" xr2:uid="{00000000-000D-0000-FFFF-FFFF00000000}"/>
  </bookViews>
  <sheets>
    <sheet name="Executive Dashboard" sheetId="1" r:id="rId1"/>
    <sheet name="Package Estimates" sheetId="2" r:id="rId2"/>
    <sheet name="Assumptions" sheetId="3" r:id="rId3"/>
    <sheet name="Scope Gaps" sheetId="4" r:id="rId4"/>
    <sheet name="Systems &amp; Visuals" sheetId="5" r:id="rId5"/>
    <sheet name="Source Register" sheetId="6" r:id="rId6"/>
    <sheet name="Instructions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61" i="2" l="1"/>
  <c r="N61" i="2" s="1"/>
  <c r="K61" i="2"/>
  <c r="J61" i="2"/>
  <c r="I61" i="2"/>
  <c r="L60" i="2"/>
  <c r="N60" i="2" s="1"/>
  <c r="K60" i="2"/>
  <c r="J60" i="2"/>
  <c r="I60" i="2"/>
  <c r="L59" i="2"/>
  <c r="M59" i="2" s="1"/>
  <c r="K59" i="2"/>
  <c r="J59" i="2"/>
  <c r="I59" i="2"/>
  <c r="L58" i="2"/>
  <c r="N58" i="2" s="1"/>
  <c r="K58" i="2"/>
  <c r="J58" i="2"/>
  <c r="I58" i="2"/>
  <c r="K57" i="2"/>
  <c r="J57" i="2"/>
  <c r="I57" i="2"/>
  <c r="L57" i="2" s="1"/>
  <c r="L56" i="2"/>
  <c r="N56" i="2" s="1"/>
  <c r="K56" i="2"/>
  <c r="J56" i="2"/>
  <c r="I56" i="2"/>
  <c r="K55" i="2"/>
  <c r="J55" i="2"/>
  <c r="I55" i="2"/>
  <c r="L55" i="2" s="1"/>
  <c r="K54" i="2"/>
  <c r="J54" i="2"/>
  <c r="I54" i="2"/>
  <c r="L54" i="2" s="1"/>
  <c r="K53" i="2"/>
  <c r="J53" i="2"/>
  <c r="L53" i="2" s="1"/>
  <c r="I53" i="2"/>
  <c r="N52" i="2"/>
  <c r="M52" i="2"/>
  <c r="L52" i="2"/>
  <c r="K52" i="2"/>
  <c r="J52" i="2"/>
  <c r="I52" i="2"/>
  <c r="K51" i="2"/>
  <c r="J51" i="2"/>
  <c r="I51" i="2"/>
  <c r="L51" i="2" s="1"/>
  <c r="L50" i="2"/>
  <c r="N50" i="2" s="1"/>
  <c r="K50" i="2"/>
  <c r="J50" i="2"/>
  <c r="I50" i="2"/>
  <c r="M49" i="2"/>
  <c r="L49" i="2"/>
  <c r="N49" i="2" s="1"/>
  <c r="K49" i="2"/>
  <c r="J49" i="2"/>
  <c r="I49" i="2"/>
  <c r="K48" i="2"/>
  <c r="J48" i="2"/>
  <c r="I48" i="2"/>
  <c r="L48" i="2" s="1"/>
  <c r="K47" i="2"/>
  <c r="J47" i="2"/>
  <c r="I47" i="2"/>
  <c r="L47" i="2" s="1"/>
  <c r="L46" i="2"/>
  <c r="N46" i="2" s="1"/>
  <c r="K46" i="2"/>
  <c r="J46" i="2"/>
  <c r="I46" i="2"/>
  <c r="K45" i="2"/>
  <c r="J45" i="2"/>
  <c r="L45" i="2" s="1"/>
  <c r="I45" i="2"/>
  <c r="K44" i="2"/>
  <c r="J44" i="2"/>
  <c r="I44" i="2"/>
  <c r="L44" i="2" s="1"/>
  <c r="K43" i="2"/>
  <c r="J43" i="2"/>
  <c r="I43" i="2"/>
  <c r="L43" i="2" s="1"/>
  <c r="L42" i="2"/>
  <c r="N42" i="2" s="1"/>
  <c r="K42" i="2"/>
  <c r="J42" i="2"/>
  <c r="I42" i="2"/>
  <c r="M41" i="2"/>
  <c r="L41" i="2"/>
  <c r="N41" i="2" s="1"/>
  <c r="K41" i="2"/>
  <c r="J41" i="2"/>
  <c r="I41" i="2"/>
  <c r="L40" i="2"/>
  <c r="N40" i="2" s="1"/>
  <c r="K40" i="2"/>
  <c r="J40" i="2"/>
  <c r="I40" i="2"/>
  <c r="N39" i="2"/>
  <c r="L39" i="2"/>
  <c r="M39" i="2" s="1"/>
  <c r="K39" i="2"/>
  <c r="J39" i="2"/>
  <c r="I39" i="2"/>
  <c r="K38" i="2"/>
  <c r="J38" i="2"/>
  <c r="I38" i="2"/>
  <c r="L38" i="2" s="1"/>
  <c r="K37" i="2"/>
  <c r="J37" i="2"/>
  <c r="L37" i="2" s="1"/>
  <c r="I37" i="2"/>
  <c r="N36" i="2"/>
  <c r="M36" i="2"/>
  <c r="L36" i="2"/>
  <c r="K36" i="2"/>
  <c r="J36" i="2"/>
  <c r="I36" i="2"/>
  <c r="L35" i="2"/>
  <c r="M35" i="2" s="1"/>
  <c r="K35" i="2"/>
  <c r="J35" i="2"/>
  <c r="I35" i="2"/>
  <c r="L34" i="2"/>
  <c r="N34" i="2" s="1"/>
  <c r="K34" i="2"/>
  <c r="J34" i="2"/>
  <c r="I34" i="2"/>
  <c r="M33" i="2"/>
  <c r="L33" i="2"/>
  <c r="N33" i="2" s="1"/>
  <c r="K33" i="2"/>
  <c r="J33" i="2"/>
  <c r="I33" i="2"/>
  <c r="L32" i="2"/>
  <c r="N32" i="2" s="1"/>
  <c r="K32" i="2"/>
  <c r="J32" i="2"/>
  <c r="I32" i="2"/>
  <c r="N31" i="2"/>
  <c r="L31" i="2"/>
  <c r="M31" i="2" s="1"/>
  <c r="K31" i="2"/>
  <c r="J31" i="2"/>
  <c r="I31" i="2"/>
  <c r="K30" i="2"/>
  <c r="J30" i="2"/>
  <c r="I30" i="2"/>
  <c r="L30" i="2" s="1"/>
  <c r="K29" i="2"/>
  <c r="J29" i="2"/>
  <c r="L29" i="2" s="1"/>
  <c r="I29" i="2"/>
  <c r="K28" i="2"/>
  <c r="J28" i="2"/>
  <c r="I28" i="2"/>
  <c r="L28" i="2" s="1"/>
  <c r="K27" i="2"/>
  <c r="J27" i="2"/>
  <c r="I27" i="2"/>
  <c r="L27" i="2" s="1"/>
  <c r="L26" i="2"/>
  <c r="N26" i="2" s="1"/>
  <c r="K26" i="2"/>
  <c r="J26" i="2"/>
  <c r="I26" i="2"/>
  <c r="K25" i="2"/>
  <c r="J25" i="2"/>
  <c r="I25" i="2"/>
  <c r="L25" i="2" s="1"/>
  <c r="K24" i="2"/>
  <c r="J24" i="2"/>
  <c r="I24" i="2"/>
  <c r="L24" i="2" s="1"/>
  <c r="K23" i="2"/>
  <c r="J23" i="2"/>
  <c r="I23" i="2"/>
  <c r="L23" i="2" s="1"/>
  <c r="K22" i="2"/>
  <c r="J22" i="2"/>
  <c r="I22" i="2"/>
  <c r="L22" i="2" s="1"/>
  <c r="K21" i="2"/>
  <c r="J21" i="2"/>
  <c r="L21" i="2" s="1"/>
  <c r="I21" i="2"/>
  <c r="K20" i="2"/>
  <c r="J20" i="2"/>
  <c r="I20" i="2"/>
  <c r="L20" i="2" s="1"/>
  <c r="K19" i="2"/>
  <c r="J19" i="2"/>
  <c r="I19" i="2"/>
  <c r="L19" i="2" s="1"/>
  <c r="L18" i="2"/>
  <c r="N18" i="2" s="1"/>
  <c r="K18" i="2"/>
  <c r="J18" i="2"/>
  <c r="I18" i="2"/>
  <c r="M17" i="2"/>
  <c r="L17" i="2"/>
  <c r="N17" i="2" s="1"/>
  <c r="K17" i="2"/>
  <c r="J17" i="2"/>
  <c r="I17" i="2"/>
  <c r="K16" i="2"/>
  <c r="J16" i="2"/>
  <c r="I16" i="2"/>
  <c r="L16" i="2" s="1"/>
  <c r="K15" i="2"/>
  <c r="J15" i="2"/>
  <c r="I15" i="2"/>
  <c r="L15" i="2" s="1"/>
  <c r="K14" i="2"/>
  <c r="J14" i="2"/>
  <c r="I14" i="2"/>
  <c r="L14" i="2" s="1"/>
  <c r="K13" i="2"/>
  <c r="J13" i="2"/>
  <c r="L13" i="2" s="1"/>
  <c r="I13" i="2"/>
  <c r="K12" i="2"/>
  <c r="J12" i="2"/>
  <c r="I12" i="2"/>
  <c r="L12" i="2" s="1"/>
  <c r="K11" i="2"/>
  <c r="J11" i="2"/>
  <c r="I11" i="2"/>
  <c r="L11" i="2" s="1"/>
  <c r="L10" i="2"/>
  <c r="N10" i="2" s="1"/>
  <c r="K10" i="2"/>
  <c r="J10" i="2"/>
  <c r="I10" i="2"/>
  <c r="K9" i="2"/>
  <c r="J9" i="2"/>
  <c r="I9" i="2"/>
  <c r="L9" i="2" s="1"/>
  <c r="K8" i="2"/>
  <c r="J8" i="2"/>
  <c r="I8" i="2"/>
  <c r="L8" i="2" s="1"/>
  <c r="K7" i="2"/>
  <c r="J7" i="2"/>
  <c r="I7" i="2"/>
  <c r="L7" i="2" s="1"/>
  <c r="K6" i="2"/>
  <c r="J6" i="2"/>
  <c r="I6" i="2"/>
  <c r="L6" i="2" s="1"/>
  <c r="C9" i="1"/>
  <c r="B9" i="1"/>
  <c r="D9" i="1" s="1"/>
  <c r="C8" i="1"/>
  <c r="B8" i="1"/>
  <c r="D8" i="1" s="1"/>
  <c r="C7" i="1"/>
  <c r="B7" i="1"/>
  <c r="D7" i="1" s="1"/>
  <c r="C6" i="1"/>
  <c r="B6" i="1"/>
  <c r="D6" i="1" s="1"/>
  <c r="N14" i="2" l="1"/>
  <c r="M14" i="2"/>
  <c r="M53" i="2"/>
  <c r="N53" i="2"/>
  <c r="N19" i="2"/>
  <c r="M19" i="2"/>
  <c r="M29" i="2"/>
  <c r="N29" i="2"/>
  <c r="M45" i="2"/>
  <c r="N45" i="2"/>
  <c r="M15" i="2"/>
  <c r="N15" i="2"/>
  <c r="N30" i="2"/>
  <c r="M30" i="2"/>
  <c r="N16" i="2"/>
  <c r="M16" i="2"/>
  <c r="N11" i="2"/>
  <c r="M11" i="2"/>
  <c r="N51" i="2"/>
  <c r="M51" i="2"/>
  <c r="N12" i="2"/>
  <c r="M12" i="2"/>
  <c r="N22" i="2"/>
  <c r="M22" i="2"/>
  <c r="M27" i="2"/>
  <c r="N27" i="2"/>
  <c r="N48" i="2"/>
  <c r="M48" i="2"/>
  <c r="M9" i="2"/>
  <c r="N9" i="2"/>
  <c r="N24" i="2"/>
  <c r="M24" i="2"/>
  <c r="N54" i="2"/>
  <c r="M54" i="2"/>
  <c r="M25" i="2"/>
  <c r="N25" i="2"/>
  <c r="M37" i="2"/>
  <c r="C10" i="1"/>
  <c r="N37" i="2"/>
  <c r="N20" i="2"/>
  <c r="M20" i="2"/>
  <c r="N38" i="2"/>
  <c r="M38" i="2"/>
  <c r="M55" i="2"/>
  <c r="N55" i="2"/>
  <c r="C13" i="1"/>
  <c r="N6" i="2"/>
  <c r="M6" i="2"/>
  <c r="B10" i="1"/>
  <c r="D10" i="1" s="1"/>
  <c r="M47" i="2"/>
  <c r="N47" i="2"/>
  <c r="M21" i="2"/>
  <c r="N21" i="2"/>
  <c r="M7" i="2"/>
  <c r="N7" i="2"/>
  <c r="N43" i="2"/>
  <c r="M43" i="2"/>
  <c r="N8" i="2"/>
  <c r="M8" i="2"/>
  <c r="M57" i="2"/>
  <c r="N57" i="2"/>
  <c r="M13" i="2"/>
  <c r="N13" i="2"/>
  <c r="M23" i="2"/>
  <c r="N23" i="2"/>
  <c r="N28" i="2"/>
  <c r="M28" i="2"/>
  <c r="N44" i="2"/>
  <c r="M44" i="2"/>
  <c r="M56" i="2"/>
  <c r="M32" i="2"/>
  <c r="M40" i="2"/>
  <c r="N35" i="2"/>
  <c r="N59" i="2"/>
  <c r="M10" i="2"/>
  <c r="M18" i="2"/>
  <c r="M26" i="2"/>
  <c r="M34" i="2"/>
  <c r="M42" i="2"/>
  <c r="M50" i="2"/>
  <c r="M58" i="2"/>
  <c r="M46" i="2"/>
  <c r="M60" i="2"/>
  <c r="M61" i="2"/>
  <c r="D13" i="1" l="1"/>
  <c r="B13" i="1"/>
  <c r="C14" i="1"/>
  <c r="C15" i="1"/>
  <c r="C16" i="1" l="1"/>
  <c r="C17" i="1" s="1"/>
  <c r="B14" i="1"/>
  <c r="B15" i="1"/>
  <c r="D14" i="1"/>
  <c r="D15" i="1"/>
  <c r="C18" i="1" l="1"/>
  <c r="C19" i="1" s="1"/>
  <c r="D16" i="1"/>
  <c r="D17" i="1" s="1"/>
  <c r="B16" i="1"/>
  <c r="B17" i="1"/>
  <c r="D18" i="1" l="1"/>
  <c r="D19" i="1" s="1"/>
  <c r="C20" i="1"/>
  <c r="C21" i="1"/>
  <c r="B18" i="1"/>
  <c r="B19" i="1" s="1"/>
  <c r="B20" i="1" l="1"/>
  <c r="B21" i="1"/>
  <c r="D20" i="1"/>
  <c r="D21" i="1"/>
</calcChain>
</file>

<file path=xl/sharedStrings.xml><?xml version="1.0" encoding="utf-8"?>
<sst xmlns="http://schemas.openxmlformats.org/spreadsheetml/2006/main" count="1141" uniqueCount="424">
  <si>
    <t>DIRIYAH • WALDORF ASTORIA HOTEL &amp; BRANDED RESIDENCES + BOULEVARD NORTH-WEST ASSETS</t>
  </si>
  <si>
    <t>COVERAGE / GATE</t>
  </si>
  <si>
    <t>HOTEL</t>
  </si>
  <si>
    <t>ASSETS</t>
  </si>
  <si>
    <t>TOTAL</t>
  </si>
  <si>
    <t>Indexed BOQ item rows</t>
  </si>
  <si>
    <t>System package combinations (indexed)</t>
  </si>
  <si>
    <t>System combinations without indexed BOQ</t>
  </si>
  <si>
    <t>Supply allowance SAR</t>
  </si>
  <si>
    <t>Direct cost base SAR</t>
  </si>
  <si>
    <t>ESTIMATE WATERFALL</t>
  </si>
  <si>
    <t>LOW</t>
  </si>
  <si>
    <t>BASE</t>
  </si>
  <si>
    <t>HIGH</t>
  </si>
  <si>
    <t>Direct systems cost</t>
  </si>
  <si>
    <t>Preliminaries &amp; PM</t>
  </si>
  <si>
    <t>Cost incl. preliminaries</t>
  </si>
  <si>
    <t>Contingency allowance</t>
  </si>
  <si>
    <t>Total cost before markup</t>
  </si>
  <si>
    <t>Commercial markup</t>
  </si>
  <si>
    <t>Budgetary subtotal excl. VAT</t>
  </si>
  <si>
    <t>VAT (indicative)</t>
  </si>
  <si>
    <t>Budgetary total incl. VAT</t>
  </si>
  <si>
    <t>ESTIMATOR NOTICE  /  NOT A SUPPLIER QUOTATION</t>
  </si>
  <si>
    <t>Preliminary conceptual allowances only; the project BOQs, drawing take-offs, equipment schedules and approved brands are NOT in the supplied file set.</t>
  </si>
  <si>
    <t>Changing included flags or individual blue supply input cells updates totals; edit global rates on the Assumptions tab.</t>
  </si>
  <si>
    <t>LOW and HIGH are scenario multipliers, not researched statistically derived bounds.</t>
  </si>
  <si>
    <t>Excluding 18 zero-indexed building/system combinations does not establish contractual absence; verify before pricing final.</t>
  </si>
  <si>
    <t>Sources: ELV_BOQ_Index(1).xlsx; ELV_Package_LOG(2).xlsx; ELV_Package_Status_OneDrive(1).xlsx; PQQ hotel/Assets.</t>
  </si>
  <si>
    <t>EDIT BLUE SUPPLY ALLOWANCES &amp; YELLOW INPUTS  •  ZERO-INDEXED COMBINATIONS EXCLUDED  •  SAR EXCL VAT</t>
  </si>
  <si>
    <t>Ref</t>
  </si>
  <si>
    <t>Building</t>
  </si>
  <si>
    <t>ELV system / solution</t>
  </si>
  <si>
    <t>Source BOQ status</t>
  </si>
  <si>
    <t>Include?</t>
  </si>
  <si>
    <t>Indexed item rows</t>
  </si>
  <si>
    <t>Named BOQ file (not attached)</t>
  </si>
  <si>
    <t>Install / integration SAR</t>
  </si>
  <si>
    <t>Engineering SAR</t>
  </si>
  <si>
    <t>T&amp;C SAR</t>
  </si>
  <si>
    <t>Base direct SAR</t>
  </si>
  <si>
    <t>Low direct SAR</t>
  </si>
  <si>
    <t>High direct SAR</t>
  </si>
  <si>
    <t>Pricing confidence</t>
  </si>
  <si>
    <t>Scope / technical pricing assumptions</t>
  </si>
  <si>
    <t>Basis / provenance</t>
  </si>
  <si>
    <t>Solution category</t>
  </si>
  <si>
    <t>Visual concept</t>
  </si>
  <si>
    <t>User comments</t>
  </si>
  <si>
    <t>H-01</t>
  </si>
  <si>
    <t>Hotel</t>
  </si>
  <si>
    <t>Structured cabling, FTTX and data networks</t>
  </si>
  <si>
    <t>Indexed</t>
  </si>
  <si>
    <t>Included</t>
  </si>
  <si>
    <t>BOQ_ICT_Data_Hotel.xlsx</t>
  </si>
  <si>
    <t>LOW - UNVERIFIED</t>
  </si>
  <si>
    <t>MDF/IDF, backbone/fibre, passive Cat6A and active LAN/WLAN; model quantities and network design missing.</t>
  </si>
  <si>
    <t>ELV_BOQ_Index(1).xlsx | IT-Smart City_Telecom/Telecom/hotel/BOQ</t>
  </si>
  <si>
    <t>ICT / Connectivity</t>
  </si>
  <si>
    <t>A cutaway of hidden fibre backbone and secure network core under the hospitality building</t>
  </si>
  <si>
    <t>No source quantity available; conceptual allowance only.</t>
  </si>
  <si>
    <t>H-02</t>
  </si>
  <si>
    <t>Telephone system</t>
  </si>
  <si>
    <t>BOQ_Telephone_Hotel.xlsx</t>
  </si>
  <si>
    <t>IP telephony/PBX, endpoints, gateways and integration; hotel only indexed.</t>
  </si>
  <si>
    <t>H-03</t>
  </si>
  <si>
    <t>GSM / DAS</t>
  </si>
  <si>
    <t>BOQ_GSM_DAS_Hotel.xlsx</t>
  </si>
  <si>
    <t>Indoor cellular coverage/DAS; operator coordination and survey required.</t>
  </si>
  <si>
    <t>H-04</t>
  </si>
  <si>
    <t>Home automation and GRMS</t>
  </si>
  <si>
    <t>BOQ_Home_Automation_Hotel.xlsx</t>
  </si>
  <si>
    <t>Guest-room automation interfaces, controllers and BMS/PMS links; Assets scope unconfirmed as GRMS.</t>
  </si>
  <si>
    <t>Smart Hospitality</t>
  </si>
  <si>
    <t>Premium guest suite: one-tap welcome lighting, temperature, curtains and integrated services</t>
  </si>
  <si>
    <t>H-05</t>
  </si>
  <si>
    <t>Audio visual system</t>
  </si>
  <si>
    <t>BOQ_Audio_Visual_Hotel.xlsx</t>
  </si>
  <si>
    <t>Meeting, conference, hospitality public-area AV, controls, cabling, mounting.</t>
  </si>
  <si>
    <t>ELV_BOQ_Index(1).xlsx | AV/hotel/BOQ</t>
  </si>
  <si>
    <t>AV / Guest Experience</t>
  </si>
  <si>
    <t>Luxury banquet hall, public lobby and guest TV/media wall cinematic activation</t>
  </si>
  <si>
    <t>H-06</t>
  </si>
  <si>
    <t>Background music</t>
  </si>
  <si>
    <t>BOQ_BGM_Hotel.xlsx</t>
  </si>
  <si>
    <t>Zoned hospitality music systems, amplifiers, distributed loudspeakers.</t>
  </si>
  <si>
    <t>H-07</t>
  </si>
  <si>
    <t>IPTV system</t>
  </si>
  <si>
    <t>BOQ_IPTV_Hotel.xlsx</t>
  </si>
  <si>
    <t>IPTV headend, middleware, guest TV connectivity and integration; Assets unindexed.</t>
  </si>
  <si>
    <t>H-08</t>
  </si>
  <si>
    <t>Digital signage</t>
  </si>
  <si>
    <t>BOQ_Digital_Signage_Hotel.xlsx</t>
  </si>
  <si>
    <t>Content management players, commercial signage, brackets and software.</t>
  </si>
  <si>
    <t>H-09</t>
  </si>
  <si>
    <t>CCTV / video surveillance</t>
  </si>
  <si>
    <t>BOQ_CCTV_Hotel.xlsx</t>
  </si>
  <si>
    <t>VMS/NVR, IP cameras, storage, analytics where specified, license/retention.</t>
  </si>
  <si>
    <t>ELV_BOQ_Index(1).xlsx | Security/hotel/BOQ</t>
  </si>
  <si>
    <t>Security / Life Safety</t>
  </si>
  <si>
    <t>Discreet camera/security monitoring / emergency life safety response visualisation</t>
  </si>
  <si>
    <t>H-10</t>
  </si>
  <si>
    <t>Access control and intrusion alarms</t>
  </si>
  <si>
    <t>BOQ_Access_Control_Hotel.xlsx</t>
  </si>
  <si>
    <t>Doors, readers, controllers, credentials, interfaces, alarm sensors.</t>
  </si>
  <si>
    <t>H-11</t>
  </si>
  <si>
    <t>Intercom systems</t>
  </si>
  <si>
    <t>BOQ_Intercom_Hotel.xlsx</t>
  </si>
  <si>
    <t>Security/entrance intercom, stations, integration with ACS.</t>
  </si>
  <si>
    <t>H-12</t>
  </si>
  <si>
    <t>Common electronic security equipment</t>
  </si>
  <si>
    <t>No indexed BOQ item</t>
  </si>
  <si>
    <t>Excluded</t>
  </si>
  <si>
    <t>BOQ_Security_Common_Hotel.xlsx</t>
  </si>
  <si>
    <t>Shared platform/servers/UPS for security; verify platform overlap.</t>
  </si>
  <si>
    <t>No standalone indexed quantity. Activate only after confirmation.</t>
  </si>
  <si>
    <t>H-13</t>
  </si>
  <si>
    <t>People and baggage screening</t>
  </si>
  <si>
    <t>BOQ_Screening_Hotel.xlsx</t>
  </si>
  <si>
    <t>Screening equipment is NOT indexed; optional only on design confirmation.</t>
  </si>
  <si>
    <t>H-14</t>
  </si>
  <si>
    <t>Fire detection, alarm and voice evacuation</t>
  </si>
  <si>
    <t>BOQ_Fire_Alarm_Hotel.xlsx</t>
  </si>
  <si>
    <t>Fire alarm panels, field devices and relevant evacuation interfaces; approved Civil Defense criteria.</t>
  </si>
  <si>
    <t>ELV_BOQ_Index(1).xlsx | FA/hotel/BOQ</t>
  </si>
  <si>
    <t>H-15</t>
  </si>
  <si>
    <t>Firefighter two-way communication</t>
  </si>
  <si>
    <t>BOQ_Firefighter_Telephone_Hotel.xlsx</t>
  </si>
  <si>
    <t>Fireman intercom/telephone stations and controllers.</t>
  </si>
  <si>
    <t>H-16</t>
  </si>
  <si>
    <t>Disabled toilet alarm</t>
  </si>
  <si>
    <t>BOQ_Disabled_Toilet_Alarm_Hotel.xlsx</t>
  </si>
  <si>
    <t>Accessible bathroom call and annunciation system.</t>
  </si>
  <si>
    <t>ELV_BOQ_Index(1).xlsx | Disabled Toilet Alarm/hotel/BOQ</t>
  </si>
  <si>
    <t>H-17</t>
  </si>
  <si>
    <t>Parking control, gate barriers and CPMS</t>
  </si>
  <si>
    <t>BOQ_Parking_Control_Hotel.xlsx</t>
  </si>
  <si>
    <t>Barrier arms, parking guidance/payment/access where indicated.</t>
  </si>
  <si>
    <t>ELV_BOQ_Index(1).xlsx | Parking Control/hotel/BOQ</t>
  </si>
  <si>
    <t>Mobility / Parking</t>
  </si>
  <si>
    <t>Elegant arrival gate and connected underground parking journey</t>
  </si>
  <si>
    <t>H-18</t>
  </si>
  <si>
    <t>ELV containment and infrastructure interfaces</t>
  </si>
  <si>
    <t>BOQ_ELV_Common_Hotel.xlsx</t>
  </si>
  <si>
    <t>Cable pathways/trays/racks interfaces; coordinate divisions and avoid duplication.</t>
  </si>
  <si>
    <t>ELV_BOQ_Index(1).xlsx | General Electrical/hotel/BOQ</t>
  </si>
  <si>
    <t>H-19</t>
  </si>
  <si>
    <t>Clock system</t>
  </si>
  <si>
    <t>BOQ_Clock_System_Hotel.xlsx</t>
  </si>
  <si>
    <t>Master time/synchronization clocks; Hotel index only.</t>
  </si>
  <si>
    <t>ELV_BOQ_Index(1).xlsx | Clock System/hotel/BOQ</t>
  </si>
  <si>
    <t>H-20</t>
  </si>
  <si>
    <t>Lighting control</t>
  </si>
  <si>
    <t>BOQ_Lighting_Control_Hotel.xlsx</t>
  </si>
  <si>
    <t>Scene controls, DALI/KNX or other approved protocol, dimming panels, interfaces.</t>
  </si>
  <si>
    <t>ELV_BOQ_Index(1).xlsx | Lighting Control/hotel/BOQ</t>
  </si>
  <si>
    <t>Smart Building / Controls</t>
  </si>
  <si>
    <t>Invisible digital twin showing metering, light scenes and BMS building performance</t>
  </si>
  <si>
    <t>H-21</t>
  </si>
  <si>
    <t>Building management and control</t>
  </si>
  <si>
    <t>BOQ_BMS_Hotel.xlsx</t>
  </si>
  <si>
    <t>BMS servers, gateways, controllers, trend/alarm points, dashboards.</t>
  </si>
  <si>
    <t>ELV_BOQ_Index(1).xlsx | BMS/hotel/BOQ</t>
  </si>
  <si>
    <t>H-22</t>
  </si>
  <si>
    <t>Energy metering and BTU meters</t>
  </si>
  <si>
    <t>BOQ_Metering_and_Energy_Management_Hotel.xlsx</t>
  </si>
  <si>
    <t>Energy and BTU monitoring, meter gateways, BMS integrations.</t>
  </si>
  <si>
    <t>ELV_BOQ_Index(1).xlsx | Metering and Energy Management/hotel/BOQ</t>
  </si>
  <si>
    <t>H-23</t>
  </si>
  <si>
    <t>Gas detection</t>
  </si>
  <si>
    <t>BOQ_Gas_Detection_Hotel.xlsx</t>
  </si>
  <si>
    <t>Gas detectors and panel interfaces; hotel index only.</t>
  </si>
  <si>
    <t>ELV_BOQ_Index(1).xlsx | Gas Detection/hotel/BOQ</t>
  </si>
  <si>
    <t>H-24</t>
  </si>
  <si>
    <t>CO / NOx parking ventilation sensors</t>
  </si>
  <si>
    <t>BOQ_Parking_Ventilation_Sensors_Hotel.xlsx</t>
  </si>
  <si>
    <t>Garage sensors, ventilation trigger/controls and integration.</t>
  </si>
  <si>
    <t>ELV_BOQ_Index(1).xlsx | Parking Ventilation Sensors/hotel/BOQ</t>
  </si>
  <si>
    <t>H-25</t>
  </si>
  <si>
    <t>Electric vehicle charging</t>
  </si>
  <si>
    <t>BOQ_EVC_Hotel.xlsx</t>
  </si>
  <si>
    <t>EV charging hardware, control and load management, electrical interface by others.</t>
  </si>
  <si>
    <t>ELV_BOQ_Index(1).xlsx | EVC/hotel/BOQ</t>
  </si>
  <si>
    <t>H-26</t>
  </si>
  <si>
    <t>Smart City</t>
  </si>
  <si>
    <t>BOQ_Smart_City_Hotel.xlsx</t>
  </si>
  <si>
    <t>No indexed BOQ rows. Do not price as committed scope.</t>
  </si>
  <si>
    <t>ELV_BOQ_Index(1).xlsx | IT-Smart City_Telecom/Smart City/hotel/BOQ</t>
  </si>
  <si>
    <t>Urban Smart Systems</t>
  </si>
  <si>
    <t>Conceptual city connectivity overlay (subject to scope confirmation)</t>
  </si>
  <si>
    <t>H-27</t>
  </si>
  <si>
    <t>Traffic management</t>
  </si>
  <si>
    <t>BOQ_Traffic_Management_Hotel.xlsx</t>
  </si>
  <si>
    <t>ELV_BOQ_Index(1).xlsx | IT-Smart City_Telecom/Traffic Management/hotel/BOQ</t>
  </si>
  <si>
    <t>H-28</t>
  </si>
  <si>
    <t>Water leak detection</t>
  </si>
  <si>
    <t>BOQ_Water_Leak_Detection_Hotel.xlsx</t>
  </si>
  <si>
    <t>ELV_BOQ_Index(1).xlsx | Water Leak Detection/hotel/BOQ</t>
  </si>
  <si>
    <t>A-29</t>
  </si>
  <si>
    <t>Assets</t>
  </si>
  <si>
    <t>BOQ_ICT_Data_Assets.xlsx</t>
  </si>
  <si>
    <t>ELV_BOQ_Index(1).xlsx | IT-Smart City_Telecom/Telecom/asset/BOQ</t>
  </si>
  <si>
    <t>A-30</t>
  </si>
  <si>
    <t>BOQ_Telephone_Assets.xlsx</t>
  </si>
  <si>
    <t>A-31</t>
  </si>
  <si>
    <t>BOQ_GSM_DAS_Assets.xlsx</t>
  </si>
  <si>
    <t>A-32</t>
  </si>
  <si>
    <t>BOQ_Home_Automation_Assets.xlsx</t>
  </si>
  <si>
    <t>A-33</t>
  </si>
  <si>
    <t>BOQ_Audio_Visual_Assets.xlsx</t>
  </si>
  <si>
    <t>ELV_BOQ_Index(1).xlsx | AV/asset/BOQ</t>
  </si>
  <si>
    <t>A-34</t>
  </si>
  <si>
    <t>BOQ_BGM_Assets.xlsx</t>
  </si>
  <si>
    <t>A-35</t>
  </si>
  <si>
    <t>BOQ_IPTV_Assets.xlsx</t>
  </si>
  <si>
    <t>A-36</t>
  </si>
  <si>
    <t>BOQ_Digital_Signage_Assets.xlsx</t>
  </si>
  <si>
    <t>A-37</t>
  </si>
  <si>
    <t>BOQ_CCTV_Assets.xlsx</t>
  </si>
  <si>
    <t>ELV_BOQ_Index(1).xlsx | Security/asset/BOQ</t>
  </si>
  <si>
    <t>A-38</t>
  </si>
  <si>
    <t>BOQ_Access_Control_Assets.xlsx</t>
  </si>
  <si>
    <t>A-39</t>
  </si>
  <si>
    <t>BOQ_Intercom_Assets.xlsx</t>
  </si>
  <si>
    <t>A-40</t>
  </si>
  <si>
    <t>BOQ_Security_Common_Assets.xlsx</t>
  </si>
  <si>
    <t>A-41</t>
  </si>
  <si>
    <t>BOQ_Screening_Assets.xlsx</t>
  </si>
  <si>
    <t>A-42</t>
  </si>
  <si>
    <t>BOQ_Fire_Alarm_Assets.xlsx</t>
  </si>
  <si>
    <t>ELV_BOQ_Index(1).xlsx | FA/asset/BOQ</t>
  </si>
  <si>
    <t>A-43</t>
  </si>
  <si>
    <t>BOQ_Firefighter_Telephone_Assets.xlsx</t>
  </si>
  <si>
    <t>A-44</t>
  </si>
  <si>
    <t>BOQ_Disabled_Toilet_Alarm_Assets.xlsx</t>
  </si>
  <si>
    <t>ELV_BOQ_Index(1).xlsx | Disabled Toilet Alarm/asset/BOQ</t>
  </si>
  <si>
    <t>A-45</t>
  </si>
  <si>
    <t>BOQ_Parking_Control_Assets.xlsx</t>
  </si>
  <si>
    <t>ELV_BOQ_Index(1).xlsx | Parking Control/asset/BOQ</t>
  </si>
  <si>
    <t>A-46</t>
  </si>
  <si>
    <t>BOQ_ELV_Common_Assets.xlsx</t>
  </si>
  <si>
    <t>ELV_BOQ_Index(1).xlsx | General Electrical/asset/BOQ</t>
  </si>
  <si>
    <t>A-47</t>
  </si>
  <si>
    <t>BOQ_Clock_System_Assets.xlsx</t>
  </si>
  <si>
    <t>ELV_BOQ_Index(1).xlsx | Clock System/asset/BOQ</t>
  </si>
  <si>
    <t>A-48</t>
  </si>
  <si>
    <t>BOQ_Lighting_Control_Assets.xlsx</t>
  </si>
  <si>
    <t>ELV_BOQ_Index(1).xlsx | Lighting Control/asset/BOQ</t>
  </si>
  <si>
    <t>A-49</t>
  </si>
  <si>
    <t>BOQ_BMS_Assets.xlsx</t>
  </si>
  <si>
    <t>ELV_BOQ_Index(1).xlsx | BMS/asset/BOQ</t>
  </si>
  <si>
    <t>A-50</t>
  </si>
  <si>
    <t>BOQ_Metering_and_Energy_Management_Assets.xlsx</t>
  </si>
  <si>
    <t>ELV_BOQ_Index(1).xlsx | Metering and Energy Management/asset/BOQ</t>
  </si>
  <si>
    <t>A-51</t>
  </si>
  <si>
    <t>BOQ_Gas_Detection_Assets.xlsx</t>
  </si>
  <si>
    <t>ELV_BOQ_Index(1).xlsx | Gas Detection/asset/BOQ</t>
  </si>
  <si>
    <t>A-52</t>
  </si>
  <si>
    <t>BOQ_Parking_Ventilation_Sensors_Assets.xlsx</t>
  </si>
  <si>
    <t>ELV_BOQ_Index(1).xlsx | Parking Ventilation Sensors/asset/BOQ</t>
  </si>
  <si>
    <t>A-53</t>
  </si>
  <si>
    <t>BOQ_EVC_Assets.xlsx</t>
  </si>
  <si>
    <t>ELV_BOQ_Index(1).xlsx | EVC/asset/BOQ</t>
  </si>
  <si>
    <t>A-54</t>
  </si>
  <si>
    <t>BOQ_Smart_City_Assets.xlsx</t>
  </si>
  <si>
    <t>ELV_BOQ_Index(1).xlsx | IT-Smart City_Telecom/Smart City/asset/BOQ</t>
  </si>
  <si>
    <t>A-55</t>
  </si>
  <si>
    <t>BOQ_Traffic_Management_Assets.xlsx</t>
  </si>
  <si>
    <t>ELV_BOQ_Index(1).xlsx | IT-Smart City_Telecom/Traffic Management/asset/BOQ</t>
  </si>
  <si>
    <t>A-56</t>
  </si>
  <si>
    <t>BOQ_Water_Leak_Detection_Assets.xlsx</t>
  </si>
  <si>
    <t>ELV_BOQ_Index(1).xlsx | Water Leak Detection/asset/BOQ</t>
  </si>
  <si>
    <t>CONCEPT-LEVEL / NOT A TENDER BOQ • ALL VALUES IN SAR EXCLUDING VAT UNLESS STATED</t>
  </si>
  <si>
    <t>GLOBAL VARIABLE</t>
  </si>
  <si>
    <t>VALUE</t>
  </si>
  <si>
    <t>BASIS / EDITING NOTES</t>
  </si>
  <si>
    <t>Site installation / integration</t>
  </si>
  <si>
    <t>Provisional labour and installation allowance as a share of equipment supply.</t>
  </si>
  <si>
    <t>Engineering / submittals</t>
  </si>
  <si>
    <t>Design, coordination, documents and engineering allowance.</t>
  </si>
  <si>
    <t>Testing / commissioning</t>
  </si>
  <si>
    <t>Configuration, testing, FAT/SAT and handover allowance.</t>
  </si>
  <si>
    <t>Project preliminaries / PM</t>
  </si>
  <si>
    <t>Applied to direct costs; site supervision, HSE and preliminaries.</t>
  </si>
  <si>
    <t>Estimating contingency</t>
  </si>
  <si>
    <t>Applied to cost after preliminaries; large due to absent source BOQs.</t>
  </si>
  <si>
    <t>Commercial markup on cost</t>
  </si>
  <si>
    <t>MARKUP, not gross-margin percentage; applied after contingency.</t>
  </si>
  <si>
    <t>VAT</t>
  </si>
  <si>
    <t>Saudi standard VAT assumption; confirm applicability in contract.</t>
  </si>
  <si>
    <t>LOW scenario multiplier</t>
  </si>
  <si>
    <t>Applied to system direct costs before project-level additions.</t>
  </si>
  <si>
    <t>HIGH scenario multiplier</t>
  </si>
  <si>
    <t>CRITICAL MODEL LIMITATIONS</t>
  </si>
  <si>
    <t>1) BOQ Index contains 857 rows of indexed items across 38 nonzero system packages; 857 is NOT device quantity.</t>
  </si>
  <si>
    <t>2) Linked BOQ spreadsheets and approved drawings referenced by the registers were NOT included in the five-file package.</t>
  </si>
  <si>
    <t>3) Supply budget assumptions are analyst-built scenario placeholders, not received supplier quotations or verified site quantities.</t>
  </si>
  <si>
    <t>4) Any combination with zero indexed BOQ rows is EXCLUDED from totals by default, even when its name appears in document registers.</t>
  </si>
  <si>
    <t>5) Price assumptions span premium hotel / branded residences and adjacent assets, with substantial quantity and brand uncertainty.</t>
  </si>
  <si>
    <t>6) Avoid double counting: AV vs BGM/IPTV/signage; GRMS vs lighting control/BMS; ELV containment vs ICT pathways.</t>
  </si>
  <si>
    <t>7) Fire/life safety systems require licensed specialist review, authority approval and updated fire-engineering design.</t>
  </si>
  <si>
    <t>8) Do not present this workbook as a firm offer or place purchase orders based on it. Seek detailed BoQs and supplier quotes.</t>
  </si>
  <si>
    <t>9) Price ranges are SCENARIOS, not statistically validated confidence intervals or guaranteed +/- tolerances.</t>
  </si>
  <si>
    <t>SCOPE VERIFICATION | HOLD POINTS &amp; UNPRICED PACKAGES</t>
  </si>
  <si>
    <t>System</t>
  </si>
  <si>
    <t>Current finding</t>
  </si>
  <si>
    <t>Named source file</t>
  </si>
  <si>
    <t>Estimate treatment</t>
  </si>
  <si>
    <t>Scope guidance</t>
  </si>
  <si>
    <t>Action / query</t>
  </si>
  <si>
    <t>No dedicated indexed BOQ rows</t>
  </si>
  <si>
    <t>NOT INCLUDED</t>
  </si>
  <si>
    <t>Confirm with owner/consultant: BOQ, drawings, boundaries and interface matrix.</t>
  </si>
  <si>
    <t>SOLUTION CATALOGUE | WHAT TO VISUALISE AND PRICE</t>
  </si>
  <si>
    <t>#</t>
  </si>
  <si>
    <t>Category</t>
  </si>
  <si>
    <t>Hotel index rows</t>
  </si>
  <si>
    <t>Assets index rows</t>
  </si>
  <si>
    <t>Concept render / camera shot</t>
  </si>
  <si>
    <t>Technical hero elements</t>
  </si>
  <si>
    <t>Slide / scene objective</t>
  </si>
  <si>
    <t>Evidence note</t>
  </si>
  <si>
    <t>Explain Structured cabling, FTTX and data networks from a premium hospitality experience with a clear architecture cutaway.</t>
  </si>
  <si>
    <t>Indexed in one/both</t>
  </si>
  <si>
    <t>Explain Telephone system from a premium hospitality experience with a clear architecture cutaway.</t>
  </si>
  <si>
    <t>Explain GSM / DAS from a premium hospitality experience with a clear architecture cutaway.</t>
  </si>
  <si>
    <t>Explain Home automation and GRMS from a premium hospitality experience with a clear architecture cutaway.</t>
  </si>
  <si>
    <t>Explain Audio visual system from a premium hospitality experience with a clear architecture cutaway.</t>
  </si>
  <si>
    <t>Explain Background music from a premium hospitality experience with a clear architecture cutaway.</t>
  </si>
  <si>
    <t>Explain IPTV system from a premium hospitality experience with a clear architecture cutaway.</t>
  </si>
  <si>
    <t>Explain Digital signage from a premium hospitality experience with a clear architecture cutaway.</t>
  </si>
  <si>
    <t>Explain CCTV / video surveillance from a premium hospitality experience with a clear architecture cutaway.</t>
  </si>
  <si>
    <t>Explain Access control and intrusion alarms from a premium hospitality experience with a clear architecture cutaway.</t>
  </si>
  <si>
    <t>Explain Intercom systems from a premium hospitality experience with a clear architecture cutaway.</t>
  </si>
  <si>
    <t>Explain Common electronic security equipment from a premium hospitality experience with a clear architecture cutaway.</t>
  </si>
  <si>
    <t>Explain People and baggage screening from a premium hospitality experience with a clear architecture cutaway.</t>
  </si>
  <si>
    <t>NOT indexed; visualise only as optional concept</t>
  </si>
  <si>
    <t>Explain Fire detection, alarm and voice evacuation from a premium hospitality experience with a clear architecture cutaway.</t>
  </si>
  <si>
    <t>Explain Firefighter two-way communication from a premium hospitality experience with a clear architecture cutaway.</t>
  </si>
  <si>
    <t>Explain Disabled toilet alarm from a premium hospitality experience with a clear architecture cutaway.</t>
  </si>
  <si>
    <t>Explain Parking control, gate barriers and CPMS from a premium hospitality experience with a clear architecture cutaway.</t>
  </si>
  <si>
    <t>Explain ELV containment and infrastructure interfaces from a premium hospitality experience with a clear architecture cutaway.</t>
  </si>
  <si>
    <t>Explain Clock system from a premium hospitality experience with a clear architecture cutaway.</t>
  </si>
  <si>
    <t>Explain Lighting control from a premium hospitality experience with a clear architecture cutaway.</t>
  </si>
  <si>
    <t>Explain Building management and control from a premium hospitality experience with a clear architecture cutaway.</t>
  </si>
  <si>
    <t>Explain Energy metering and BTU meters from a premium hospitality experience with a clear architecture cutaway.</t>
  </si>
  <si>
    <t>Explain Gas detection from a premium hospitality experience with a clear architecture cutaway.</t>
  </si>
  <si>
    <t>Explain CO / NOx parking ventilation sensors from a premium hospitality experience with a clear architecture cutaway.</t>
  </si>
  <si>
    <t>Explain Electric vehicle charging from a premium hospitality experience with a clear architecture cutaway.</t>
  </si>
  <si>
    <t>Explain Smart City from a premium hospitality experience with a clear architecture cutaway.</t>
  </si>
  <si>
    <t>Explain Traffic management from a premium hospitality experience with a clear architecture cutaway.</t>
  </si>
  <si>
    <t>Explain Water leak detection from a premium hospitality experience with a clear architecture cutaway.</t>
  </si>
  <si>
    <t>DOCUMENT &amp; PRICE BASIS REGISTER</t>
  </si>
  <si>
    <t>Reference</t>
  </si>
  <si>
    <t>Role in model</t>
  </si>
  <si>
    <t>Status / what verified</t>
  </si>
  <si>
    <t>Link or filename</t>
  </si>
  <si>
    <t>Reliability / usage note</t>
  </si>
  <si>
    <t>Client document: ELV_BOQ_Index(1).xlsx</t>
  </si>
  <si>
    <t>Systems and counts</t>
  </si>
  <si>
    <t>56 building/system combinations; 38 indexed; 18 zero-indexed</t>
  </si>
  <si>
    <t>ELV_BOQ_Index(1).xlsx</t>
  </si>
  <si>
    <t>File contains names and indexed item counts, NOT quantities or specifications.</t>
  </si>
  <si>
    <t>Client document: ELV_Package_LOG(2).xlsx</t>
  </si>
  <si>
    <t>Design register</t>
  </si>
  <si>
    <t>Links to plans, reports and BOQs</t>
  </si>
  <si>
    <t>ELV_Package_LOG(2).xlsx</t>
  </si>
  <si>
    <t>Links/register metadata are not equivalent to attached detailed source BOQs.</t>
  </si>
  <si>
    <t>Client document: ELV_Package_Status_OneDrive(1).xlsx</t>
  </si>
  <si>
    <t>Scope cross-check</t>
  </si>
  <si>
    <t>Hotel vs assets drawing/specification references</t>
  </si>
  <si>
    <t>ELV_Package_Status_OneDrive(1).xlsx</t>
  </si>
  <si>
    <t>Document statuses not priced quantities.</t>
  </si>
  <si>
    <t>Client document: PQQ CHECKLIST - Hotel (SSH)(1).docx</t>
  </si>
  <si>
    <t>Qualification</t>
  </si>
  <si>
    <t>Hotel/Branded Residences prequalification</t>
  </si>
  <si>
    <t>PQQ CHECKLIST - Hotel (SSH)(1).docx</t>
  </si>
  <si>
    <t>Contractor prequalification checklist only.</t>
  </si>
  <si>
    <t>Client document: PQQ CHECKLIST -Assets (Omrania)(1).docx</t>
  </si>
  <si>
    <t>Assets prequalification</t>
  </si>
  <si>
    <t>PQQ CHECKLIST -Assets (Omrania)(1).docx</t>
  </si>
  <si>
    <t>External example: Shan Network (2026)</t>
  </si>
  <si>
    <t>Indicative structured cabling rates</t>
  </si>
  <si>
    <t>Example Cat6/6A/fibre and installed point ranges</t>
  </si>
  <si>
    <t>https://shannetworkcompany.com/structured-cabling-saudi-arabia/</t>
  </si>
  <si>
    <t>Online vendor marketing prices; not project quotations; only a plausibility reference.</t>
  </si>
  <si>
    <t>External example: Flow Star Technology</t>
  </si>
  <si>
    <t>Indicative ACS commercial range</t>
  </si>
  <si>
    <t>Saudi access control published ranges</t>
  </si>
  <si>
    <t>https://flowstartech.com/services/access-control-solution</t>
  </si>
  <si>
    <t>Vendor-published illustrative cost ranges; varies radically with brand/doors.</t>
  </si>
  <si>
    <t>External example: MMITSA</t>
  </si>
  <si>
    <t>Saudi system scale pricing</t>
  </si>
  <si>
    <t>https://mmitsa.com/service/access-control-systems/</t>
  </si>
  <si>
    <t>Vendor-published illustrative costs; not validated for Waldorf Astoria.</t>
  </si>
  <si>
    <t>Analyst-supplied budget allowance</t>
  </si>
  <si>
    <t>Supply-only amount H6:H61</t>
  </si>
  <si>
    <t>Conceptual internal SAR placeholders</t>
  </si>
  <si>
    <t>Package Estimates!H6:H61</t>
  </si>
  <si>
    <t>NOT verified market quotes, not based on device quantities; blue cells intended for editing.</t>
  </si>
  <si>
    <t>01 · PURPOSE</t>
  </si>
  <si>
    <t>Board-level conceptual budgeting / procurement planning for ELV solutions at two Diriyah project areas.</t>
  </si>
  <si>
    <t>02 · WHAT IS COUNTED</t>
  </si>
  <si>
    <t>857 = indexed BOQ item ROWS, not cameras, speakers, hotel rooms or ordered equipment.</t>
  </si>
  <si>
    <t>03 · EDIT A SYSTEM</t>
  </si>
  <si>
    <t>Go to Package Estimates. Change the yellow/blue Supply allowance in column H (SAR equipment only).</t>
  </si>
  <si>
    <t>04 · TO INCLUDE / EXCLUDE</t>
  </si>
  <si>
    <t>Change the yellow column E between Included and Excluded. Zero-indexed combinations start Excluded.</t>
  </si>
  <si>
    <t>05 · EDIT WORKS COST</t>
  </si>
  <si>
    <t>Change Assumptions B6:B14 to adjust installation, design, commissioning, PM, risk and scenarios.</t>
  </si>
  <si>
    <t>06 · VIEW PROJECT TOTAL</t>
  </si>
  <si>
    <t>Executive Dashboard lines 19 (excl. VAT) and 21 (incl. VAT) show Low/Base/High scenario totals.</t>
  </si>
  <si>
    <t>07 · SPLIT BY BUILDING</t>
  </si>
  <si>
    <t>Executive Dashboard rows 6-10 track Hotel versus Assets; Package Estimates has per-system costs.</t>
  </si>
  <si>
    <t>08 · REQUIRED FOR REAL RFQ</t>
  </si>
  <si>
    <t>Obtain actual referenced BOQ workbooks, drawing PDFs, device counts, specs, preferred makes, commercial terms.</t>
  </si>
  <si>
    <t>09 · VISUAL PROPOSAL</t>
  </si>
  <si>
    <t>Use Systems &amp; Visuals sheet to guide render storyboard in the companion Lovable master prompt.</t>
  </si>
  <si>
    <t>10 · WARNING</t>
  </si>
  <si>
    <t>These are analyst assumptions, not tender rates. They may differ materially from supplier quotations.</t>
  </si>
  <si>
    <t>MSD | ELV BUDGETARY ESTIMATE</t>
  </si>
  <si>
    <t>MSD | DIRIYAH ELV SYSTEM-WIDE BUDGETARY PRICING MODEL</t>
  </si>
  <si>
    <t>MSD | BUDGETARY ESTIMATING ASSUMPTIONS</t>
  </si>
  <si>
    <t>MSD | MODEL OPERATING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</si>
</sst>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[Red]\(#,##0\);\-"/>
  </numFmts>
  <fonts count="11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0000FF"/>
      <name val="Carlito"/>
    </font>
    <font>
      <sz val="11"/>
      <color rgb="FF0000FF"/>
      <name val="Carlito"/>
    </font>
    <font>
      <sz val="11"/>
      <color rgb="FF000000"/>
      <name val="Carlito"/>
    </font>
    <font>
      <sz val="11"/>
      <color rgb="FF9B5515"/>
      <name val="Carlito"/>
    </font>
    <font>
      <b/>
      <sz val="19"/>
      <color rgb="FFFFFFFF"/>
      <name val="Carlito"/>
    </font>
    <font>
      <b/>
      <sz val="11"/>
      <color rgb="FF111B2A"/>
      <name val="Carlito"/>
    </font>
    <font>
      <b/>
      <sz val="15"/>
      <color rgb="FFFFFFFF"/>
      <name val="Carlito"/>
    </font>
    <font>
      <b/>
      <sz val="17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0A1220"/>
      </patternFill>
    </fill>
    <fill>
      <patternFill patternType="solid">
        <fgColor rgb="FF34445C"/>
      </patternFill>
    </fill>
    <fill>
      <patternFill patternType="solid">
        <fgColor rgb="FF111B2A"/>
      </patternFill>
    </fill>
    <fill>
      <patternFill patternType="solid">
        <fgColor rgb="FFFFF4C9"/>
      </patternFill>
    </fill>
    <fill>
      <patternFill patternType="solid">
        <fgColor rgb="FFE9F3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0" xfId="0" applyNumberFormat="1" applyFont="1" applyFill="1" applyBorder="1"/>
    <xf numFmtId="164" fontId="3" fillId="5" borderId="0" xfId="0" applyNumberFormat="1" applyFont="1" applyFill="1" applyBorder="1"/>
    <xf numFmtId="0" fontId="2" fillId="4" borderId="0" xfId="0" applyNumberFormat="1" applyFont="1" applyFill="1" applyBorder="1" applyAlignment="1">
      <alignment wrapText="1"/>
    </xf>
    <xf numFmtId="165" fontId="0" fillId="0" borderId="0" xfId="0" applyNumberFormat="1" applyFont="1" applyFill="1" applyBorder="1"/>
    <xf numFmtId="165" fontId="4" fillId="5" borderId="0" xfId="0" applyNumberFormat="1" applyFont="1" applyFill="1" applyBorder="1"/>
    <xf numFmtId="0" fontId="4" fillId="5" borderId="0" xfId="0" applyNumberFormat="1" applyFont="1" applyFill="1" applyBorder="1"/>
    <xf numFmtId="165" fontId="5" fillId="0" borderId="0" xfId="0" applyNumberFormat="1" applyFont="1" applyFill="1" applyBorder="1"/>
    <xf numFmtId="0" fontId="6" fillId="0" borderId="0" xfId="0" applyNumberFormat="1" applyFont="1" applyFill="1" applyBorder="1"/>
    <xf numFmtId="0" fontId="8" fillId="6" borderId="0" xfId="0" applyNumberFormat="1" applyFont="1" applyFill="1" applyBorder="1"/>
    <xf numFmtId="165" fontId="8" fillId="6" borderId="0" xfId="0" applyNumberFormat="1" applyFont="1" applyFill="1" applyBorder="1"/>
    <xf numFmtId="165" fontId="2" fillId="4" borderId="0" xfId="0" applyNumberFormat="1" applyFont="1" applyFill="1" applyBorder="1"/>
    <xf numFmtId="0" fontId="7" fillId="2" borderId="0" xfId="0" applyNumberFormat="1" applyFont="1" applyFill="1" applyBorder="1"/>
    <xf numFmtId="0" fontId="2" fillId="3" borderId="0" xfId="0" applyNumberFormat="1" applyFont="1" applyFill="1" applyBorder="1"/>
    <xf numFmtId="0" fontId="2" fillId="4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9" fillId="2" borderId="0" xfId="0" applyNumberFormat="1" applyFont="1" applyFill="1" applyBorder="1"/>
    <xf numFmtId="0" fontId="10" fillId="2" borderId="0" xfId="0" applyNumberFormat="1" applyFont="1" applyFill="1" applyBorder="1"/>
  </cellXfs>
  <cellStyles count="1">
    <cellStyle name="Normal" xfId="0" builtinId="0"/>
  </cellStyles>
  <dxfs count="1">
    <dxf>
      <font>
        <color rgb="FF64748B"/>
      </font>
      <fill>
        <patternFill patternType="solid">
          <bgColor rgb="FFF3F4F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Direct estimate</c:v>
          </c:tx>
          <c:invertIfNegative val="1"/>
          <c:cat>
            <c:strRef>
              <c:f>'Executive Dashboard'!$B$5:$C$5</c:f>
              <c:strCache>
                <c:ptCount val="2"/>
                <c:pt idx="0">
                  <c:v>HOTEL</c:v>
                </c:pt>
                <c:pt idx="1">
                  <c:v>ASSETS</c:v>
                </c:pt>
              </c:strCache>
            </c:strRef>
          </c:cat>
          <c:val>
            <c:numRef>
              <c:f>'Executive Dashboard'!$B$10:$C$10</c:f>
              <c:numCache>
                <c:formatCode>#,##0;[Red]\(#,##0\);\-</c:formatCode>
                <c:ptCount val="2"/>
                <c:pt idx="0">
                  <c:v>30363900</c:v>
                </c:pt>
                <c:pt idx="1">
                  <c:v>5592650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51-46A4-BFDA-1EB60F8D9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;[Red]\(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10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10" workbookViewId="0">
      <selection activeCell="B4" sqref="B4"/>
    </sheetView>
  </sheetViews>
  <sheetFormatPr defaultRowHeight="14.25"/>
  <cols>
    <col min="1" max="1" width="40" customWidth="1"/>
    <col min="2" max="4" width="20" customWidth="1"/>
    <col min="5" max="10" width="12" customWidth="1"/>
  </cols>
  <sheetData>
    <row r="1" spans="1:10" ht="23.1" customHeight="1">
      <c r="A1" s="12" t="s">
        <v>420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3.1" customHeight="1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4" customHeight="1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</row>
    <row r="5" spans="1:10" ht="15">
      <c r="A5" s="1" t="s">
        <v>1</v>
      </c>
      <c r="B5" s="1" t="s">
        <v>2</v>
      </c>
      <c r="C5" s="1" t="s">
        <v>3</v>
      </c>
      <c r="D5" s="1" t="s">
        <v>4</v>
      </c>
    </row>
    <row r="6" spans="1:10">
      <c r="A6" t="s">
        <v>5</v>
      </c>
      <c r="B6" s="4">
        <f>SUMIF('Package Estimates'!$B$6:$B$61,"Hotel",'Package Estimates'!$F$6:$F$61)</f>
        <v>702</v>
      </c>
      <c r="C6" s="4">
        <f>SUMIF('Package Estimates'!$B$6:$B$61,"Assets",'Package Estimates'!$F$6:$F$61)</f>
        <v>155</v>
      </c>
      <c r="D6" s="4">
        <f>SUM(B6:C6)</f>
        <v>857</v>
      </c>
    </row>
    <row r="7" spans="1:10">
      <c r="A7" t="s">
        <v>6</v>
      </c>
      <c r="B7" s="4">
        <f>COUNTIFS('Package Estimates'!$B$6:$B$61,"Hotel",'Package Estimates'!$D$6:$D$61,"Indexed")</f>
        <v>23</v>
      </c>
      <c r="C7" s="4">
        <f>COUNTIFS('Package Estimates'!$B$6:$B$61,"Assets",'Package Estimates'!$D$6:$D$61,"Indexed")</f>
        <v>15</v>
      </c>
      <c r="D7" s="4">
        <f>SUM(B7:C7)</f>
        <v>38</v>
      </c>
    </row>
    <row r="8" spans="1:10">
      <c r="A8" t="s">
        <v>7</v>
      </c>
      <c r="B8" s="4">
        <f>COUNTIFS('Package Estimates'!$B$6:$B$61,"Hotel",'Package Estimates'!$D$6:$D$61,"No indexed BOQ item")</f>
        <v>5</v>
      </c>
      <c r="C8" s="4">
        <f>COUNTIFS('Package Estimates'!$B$6:$B$61,"Assets",'Package Estimates'!$D$6:$D$61,"No indexed BOQ item")</f>
        <v>13</v>
      </c>
      <c r="D8" s="4">
        <f>SUM(B8:C8)</f>
        <v>18</v>
      </c>
    </row>
    <row r="9" spans="1:10">
      <c r="A9" t="s">
        <v>8</v>
      </c>
      <c r="B9" s="4">
        <f>SUMIFS('Package Estimates'!$H$6:$H$61,'Package Estimates'!$B$6:$B$61,"Hotel",'Package Estimates'!$E$6:$E$61,"Included")</f>
        <v>22830000</v>
      </c>
      <c r="C9" s="4">
        <f>SUMIFS('Package Estimates'!$H$6:$H$61,'Package Estimates'!$B$6:$B$61,"Assets",'Package Estimates'!$E$6:$E$61,"Included")</f>
        <v>4205000</v>
      </c>
      <c r="D9" s="4">
        <f>SUM(B9:C9)</f>
        <v>27035000</v>
      </c>
    </row>
    <row r="10" spans="1:10" ht="27" customHeight="1">
      <c r="A10" s="9" t="s">
        <v>9</v>
      </c>
      <c r="B10" s="10">
        <f>SUMIF('Package Estimates'!$B$6:$B$61,"Hotel",'Package Estimates'!$L$6:$L$61)</f>
        <v>30363900</v>
      </c>
      <c r="C10" s="10">
        <f>SUMIF('Package Estimates'!$B$6:$B$61,"Assets",'Package Estimates'!$L$6:$L$61)</f>
        <v>5592650</v>
      </c>
      <c r="D10" s="10">
        <f>SUM(B10:C10)</f>
        <v>35956550</v>
      </c>
    </row>
    <row r="11" spans="1:10">
      <c r="B11" s="4"/>
      <c r="C11" s="4"/>
      <c r="D11" s="4"/>
    </row>
    <row r="12" spans="1:10" ht="24" customHeight="1">
      <c r="A12" s="1" t="s">
        <v>10</v>
      </c>
      <c r="B12" s="11" t="s">
        <v>11</v>
      </c>
      <c r="C12" s="11" t="s">
        <v>12</v>
      </c>
      <c r="D12" s="11" t="s">
        <v>13</v>
      </c>
    </row>
    <row r="13" spans="1:10">
      <c r="A13" t="s">
        <v>14</v>
      </c>
      <c r="B13" s="4">
        <f>SUM('Package Estimates'!M6:M61)</f>
        <v>25169585</v>
      </c>
      <c r="C13" s="4">
        <f>SUM('Package Estimates'!L6:L61)</f>
        <v>35956550</v>
      </c>
      <c r="D13" s="4">
        <f>SUM('Package Estimates'!N6:N61)</f>
        <v>53934825</v>
      </c>
    </row>
    <row r="14" spans="1:10">
      <c r="A14" t="s">
        <v>15</v>
      </c>
      <c r="B14" s="4">
        <f>B13*Assumptions!$B$9</f>
        <v>2013566.8</v>
      </c>
      <c r="C14" s="4">
        <f>C13*Assumptions!$B$9</f>
        <v>2876524</v>
      </c>
      <c r="D14" s="4">
        <f>D13*Assumptions!$B$9</f>
        <v>4314786</v>
      </c>
    </row>
    <row r="15" spans="1:10">
      <c r="A15" t="s">
        <v>16</v>
      </c>
      <c r="B15" s="4">
        <f>SUM(B13:B14)</f>
        <v>27183151.800000001</v>
      </c>
      <c r="C15" s="4">
        <f>SUM(C13:C14)</f>
        <v>38833074</v>
      </c>
      <c r="D15" s="4">
        <f>SUM(D13:D14)</f>
        <v>58249611</v>
      </c>
    </row>
    <row r="16" spans="1:10">
      <c r="A16" t="s">
        <v>17</v>
      </c>
      <c r="B16" s="4">
        <f>B15*Assumptions!$B$10</f>
        <v>5436630.3600000003</v>
      </c>
      <c r="C16" s="4">
        <f>C15*Assumptions!$B$10</f>
        <v>7766614.8000000007</v>
      </c>
      <c r="D16" s="4">
        <f>D15*Assumptions!$B$10</f>
        <v>11649922.200000001</v>
      </c>
    </row>
    <row r="17" spans="1:10">
      <c r="A17" t="s">
        <v>18</v>
      </c>
      <c r="B17" s="4">
        <f>SUM(B15:B16)</f>
        <v>32619782.16</v>
      </c>
      <c r="C17" s="4">
        <f>SUM(C15:C16)</f>
        <v>46599688.799999997</v>
      </c>
      <c r="D17" s="4">
        <f>SUM(D15:D16)</f>
        <v>69899533.200000003</v>
      </c>
    </row>
    <row r="18" spans="1:10">
      <c r="A18" t="s">
        <v>19</v>
      </c>
      <c r="B18" s="4">
        <f>B17*Assumptions!$B$11</f>
        <v>4892967.324</v>
      </c>
      <c r="C18" s="4">
        <f>C17*Assumptions!$B$11</f>
        <v>6989953.3199999994</v>
      </c>
      <c r="D18" s="4">
        <f>D17*Assumptions!$B$11</f>
        <v>10484929.98</v>
      </c>
    </row>
    <row r="19" spans="1:10" ht="27" customHeight="1">
      <c r="A19" s="9" t="s">
        <v>20</v>
      </c>
      <c r="B19" s="10">
        <f>SUM(B17:B18)</f>
        <v>37512749.483999997</v>
      </c>
      <c r="C19" s="10">
        <f>SUM(C17:C18)</f>
        <v>53589642.119999997</v>
      </c>
      <c r="D19" s="10">
        <f>SUM(D17:D18)</f>
        <v>80384463.180000007</v>
      </c>
    </row>
    <row r="20" spans="1:10">
      <c r="A20" t="s">
        <v>21</v>
      </c>
      <c r="B20" s="4">
        <f>B19*Assumptions!$B$12</f>
        <v>5626912.4225999992</v>
      </c>
      <c r="C20" s="4">
        <f>C19*Assumptions!$B$12</f>
        <v>8038446.317999999</v>
      </c>
      <c r="D20" s="4">
        <f>D19*Assumptions!$B$12</f>
        <v>12057669.477</v>
      </c>
    </row>
    <row r="21" spans="1:10" ht="27" customHeight="1">
      <c r="A21" s="9" t="s">
        <v>22</v>
      </c>
      <c r="B21" s="10">
        <f>SUM(B19:B20)</f>
        <v>43139661.906599998</v>
      </c>
      <c r="C21" s="10">
        <f>SUM(C19:C20)</f>
        <v>61628088.437999994</v>
      </c>
      <c r="D21" s="10">
        <f>SUM(D19:D20)</f>
        <v>92442132.657000005</v>
      </c>
    </row>
    <row r="23" spans="1:10" ht="15">
      <c r="A23" s="14" t="s">
        <v>23</v>
      </c>
      <c r="B23" s="14"/>
      <c r="C23" s="14"/>
      <c r="D23" s="14"/>
      <c r="E23" s="14"/>
      <c r="F23" s="14"/>
      <c r="G23" s="14"/>
      <c r="H23" s="14"/>
      <c r="I23" s="14"/>
      <c r="J23" s="14"/>
    </row>
    <row r="24" spans="1:10" ht="30" customHeight="1">
      <c r="A24" s="15" t="s">
        <v>24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30" customHeight="1">
      <c r="A25" s="15" t="s">
        <v>25</v>
      </c>
      <c r="B25" s="15"/>
      <c r="C25" s="15"/>
      <c r="D25" s="15"/>
      <c r="E25" s="15"/>
      <c r="F25" s="15"/>
      <c r="G25" s="15"/>
      <c r="H25" s="15"/>
      <c r="I25" s="15"/>
      <c r="J25" s="15"/>
    </row>
    <row r="26" spans="1:10" ht="30" customHeight="1">
      <c r="A26" s="15" t="s">
        <v>26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0" ht="30" customHeight="1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0" ht="30" customHeight="1">
      <c r="A28" s="15" t="s">
        <v>28</v>
      </c>
      <c r="B28" s="15"/>
      <c r="C28" s="15"/>
      <c r="D28" s="15"/>
      <c r="E28" s="15"/>
      <c r="F28" s="15"/>
      <c r="G28" s="15"/>
      <c r="H28" s="15"/>
      <c r="I28" s="15"/>
      <c r="J28" s="15"/>
    </row>
  </sheetData>
  <mergeCells count="8">
    <mergeCell ref="A26:J26"/>
    <mergeCell ref="A27:J27"/>
    <mergeCell ref="A28:J28"/>
    <mergeCell ref="A1:J2"/>
    <mergeCell ref="A3:J3"/>
    <mergeCell ref="A23:J23"/>
    <mergeCell ref="A24:J24"/>
    <mergeCell ref="A25:J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1"/>
  <sheetViews>
    <sheetView workbookViewId="0">
      <pane ySplit="5" topLeftCell="A6" activePane="bottomLeft" state="frozen"/>
      <selection pane="bottomLeft" sqref="A1:T2"/>
    </sheetView>
  </sheetViews>
  <sheetFormatPr defaultRowHeight="14.25"/>
  <cols>
    <col min="1" max="1" width="9" customWidth="1"/>
    <col min="2" max="2" width="14" customWidth="1"/>
    <col min="3" max="3" width="43" customWidth="1"/>
    <col min="4" max="4" width="20" customWidth="1"/>
    <col min="5" max="6" width="12" customWidth="1"/>
    <col min="7" max="7" width="38" customWidth="1"/>
    <col min="8" max="9" width="20" customWidth="1"/>
    <col min="10" max="11" width="17" customWidth="1"/>
    <col min="12" max="12" width="21" customWidth="1"/>
    <col min="13" max="15" width="20" customWidth="1"/>
    <col min="16" max="16" width="74" customWidth="1"/>
    <col min="17" max="17" width="54" customWidth="1"/>
    <col min="18" max="18" width="26" customWidth="1"/>
    <col min="19" max="19" width="58" customWidth="1"/>
    <col min="20" max="20" width="48" customWidth="1"/>
  </cols>
  <sheetData>
    <row r="1" spans="1:20" ht="24" customHeight="1">
      <c r="A1" s="16" t="s">
        <v>421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24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21" customHeight="1">
      <c r="A3" s="13" t="s">
        <v>29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5" spans="1:20" ht="35.1" customHeight="1">
      <c r="A5" s="3" t="s">
        <v>30</v>
      </c>
      <c r="B5" s="3" t="s">
        <v>31</v>
      </c>
      <c r="C5" s="3" t="s">
        <v>32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8</v>
      </c>
      <c r="I5" s="3" t="s">
        <v>37</v>
      </c>
      <c r="J5" s="3" t="s">
        <v>38</v>
      </c>
      <c r="K5" s="3" t="s">
        <v>39</v>
      </c>
      <c r="L5" s="3" t="s">
        <v>40</v>
      </c>
      <c r="M5" s="3" t="s">
        <v>41</v>
      </c>
      <c r="N5" s="3" t="s">
        <v>42</v>
      </c>
      <c r="O5" s="3" t="s">
        <v>43</v>
      </c>
      <c r="P5" s="3" t="s">
        <v>44</v>
      </c>
      <c r="Q5" s="3" t="s">
        <v>45</v>
      </c>
      <c r="R5" s="3" t="s">
        <v>46</v>
      </c>
      <c r="S5" s="3" t="s">
        <v>47</v>
      </c>
      <c r="T5" s="3" t="s">
        <v>48</v>
      </c>
    </row>
    <row r="6" spans="1:20" ht="24" customHeight="1">
      <c r="A6" t="s">
        <v>49</v>
      </c>
      <c r="B6" t="s">
        <v>50</v>
      </c>
      <c r="C6" t="s">
        <v>51</v>
      </c>
      <c r="D6" t="s">
        <v>52</v>
      </c>
      <c r="E6" s="6" t="s">
        <v>53</v>
      </c>
      <c r="F6" s="4">
        <v>180</v>
      </c>
      <c r="G6" t="s">
        <v>54</v>
      </c>
      <c r="H6" s="5">
        <v>3200000</v>
      </c>
      <c r="I6" s="7">
        <f>IF(E6="Included",H6*Assumptions!$B$6,0)</f>
        <v>704000</v>
      </c>
      <c r="J6" s="7">
        <f>IF(E6="Included",H6*Assumptions!$B$7,0)</f>
        <v>192000</v>
      </c>
      <c r="K6" s="7">
        <f>IF(E6="Included",H6*Assumptions!$B$8,0)</f>
        <v>160000</v>
      </c>
      <c r="L6" s="7">
        <f t="shared" ref="L6:L37" si="0">IF(E6="Included",SUM(H6:K6),0)</f>
        <v>4256000</v>
      </c>
      <c r="M6" s="7">
        <f>L6*Assumptions!$B$13</f>
        <v>2979200</v>
      </c>
      <c r="N6" s="7">
        <f>L6*Assumptions!$B$14</f>
        <v>6384000</v>
      </c>
      <c r="O6" s="8" t="s">
        <v>55</v>
      </c>
      <c r="P6" t="s">
        <v>56</v>
      </c>
      <c r="Q6" t="s">
        <v>57</v>
      </c>
      <c r="R6" t="s">
        <v>58</v>
      </c>
      <c r="S6" t="s">
        <v>59</v>
      </c>
      <c r="T6" t="s">
        <v>60</v>
      </c>
    </row>
    <row r="7" spans="1:20" ht="24" customHeight="1">
      <c r="A7" t="s">
        <v>61</v>
      </c>
      <c r="B7" t="s">
        <v>50</v>
      </c>
      <c r="C7" t="s">
        <v>62</v>
      </c>
      <c r="D7" t="s">
        <v>52</v>
      </c>
      <c r="E7" s="6" t="s">
        <v>53</v>
      </c>
      <c r="F7" s="4">
        <v>58</v>
      </c>
      <c r="G7" t="s">
        <v>63</v>
      </c>
      <c r="H7" s="5">
        <v>460000</v>
      </c>
      <c r="I7" s="7">
        <f>IF(E7="Included",H7*Assumptions!$B$6,0)</f>
        <v>101200</v>
      </c>
      <c r="J7" s="7">
        <f>IF(E7="Included",H7*Assumptions!$B$7,0)</f>
        <v>27600</v>
      </c>
      <c r="K7" s="7">
        <f>IF(E7="Included",H7*Assumptions!$B$8,0)</f>
        <v>23000</v>
      </c>
      <c r="L7" s="7">
        <f t="shared" si="0"/>
        <v>611800</v>
      </c>
      <c r="M7" s="7">
        <f>L7*Assumptions!$B$13</f>
        <v>428260</v>
      </c>
      <c r="N7" s="7">
        <f>L7*Assumptions!$B$14</f>
        <v>917700</v>
      </c>
      <c r="O7" s="8" t="s">
        <v>55</v>
      </c>
      <c r="P7" t="s">
        <v>64</v>
      </c>
      <c r="Q7" t="s">
        <v>57</v>
      </c>
      <c r="R7" t="s">
        <v>58</v>
      </c>
      <c r="S7" t="s">
        <v>59</v>
      </c>
      <c r="T7" t="s">
        <v>60</v>
      </c>
    </row>
    <row r="8" spans="1:20" ht="24" customHeight="1">
      <c r="A8" t="s">
        <v>65</v>
      </c>
      <c r="B8" t="s">
        <v>50</v>
      </c>
      <c r="C8" t="s">
        <v>66</v>
      </c>
      <c r="D8" t="s">
        <v>52</v>
      </c>
      <c r="E8" s="6" t="s">
        <v>53</v>
      </c>
      <c r="F8" s="4">
        <v>3</v>
      </c>
      <c r="G8" t="s">
        <v>67</v>
      </c>
      <c r="H8" s="5">
        <v>680000</v>
      </c>
      <c r="I8" s="7">
        <f>IF(E8="Included",H8*Assumptions!$B$6,0)</f>
        <v>149600</v>
      </c>
      <c r="J8" s="7">
        <f>IF(E8="Included",H8*Assumptions!$B$7,0)</f>
        <v>40800</v>
      </c>
      <c r="K8" s="7">
        <f>IF(E8="Included",H8*Assumptions!$B$8,0)</f>
        <v>34000</v>
      </c>
      <c r="L8" s="7">
        <f t="shared" si="0"/>
        <v>904400</v>
      </c>
      <c r="M8" s="7">
        <f>L8*Assumptions!$B$13</f>
        <v>633080</v>
      </c>
      <c r="N8" s="7">
        <f>L8*Assumptions!$B$14</f>
        <v>1356600</v>
      </c>
      <c r="O8" s="8" t="s">
        <v>55</v>
      </c>
      <c r="P8" t="s">
        <v>68</v>
      </c>
      <c r="Q8" t="s">
        <v>57</v>
      </c>
      <c r="R8" t="s">
        <v>58</v>
      </c>
      <c r="S8" t="s">
        <v>59</v>
      </c>
      <c r="T8" t="s">
        <v>60</v>
      </c>
    </row>
    <row r="9" spans="1:20" ht="24" customHeight="1">
      <c r="A9" t="s">
        <v>69</v>
      </c>
      <c r="B9" t="s">
        <v>50</v>
      </c>
      <c r="C9" t="s">
        <v>70</v>
      </c>
      <c r="D9" t="s">
        <v>52</v>
      </c>
      <c r="E9" s="6" t="s">
        <v>53</v>
      </c>
      <c r="F9" s="4">
        <v>24</v>
      </c>
      <c r="G9" t="s">
        <v>71</v>
      </c>
      <c r="H9" s="5">
        <v>2100000</v>
      </c>
      <c r="I9" s="7">
        <f>IF(E9="Included",H9*Assumptions!$B$6,0)</f>
        <v>462000</v>
      </c>
      <c r="J9" s="7">
        <f>IF(E9="Included",H9*Assumptions!$B$7,0)</f>
        <v>126000</v>
      </c>
      <c r="K9" s="7">
        <f>IF(E9="Included",H9*Assumptions!$B$8,0)</f>
        <v>105000</v>
      </c>
      <c r="L9" s="7">
        <f t="shared" si="0"/>
        <v>2793000</v>
      </c>
      <c r="M9" s="7">
        <f>L9*Assumptions!$B$13</f>
        <v>1955099.9999999998</v>
      </c>
      <c r="N9" s="7">
        <f>L9*Assumptions!$B$14</f>
        <v>4189500</v>
      </c>
      <c r="O9" s="8" t="s">
        <v>55</v>
      </c>
      <c r="P9" t="s">
        <v>72</v>
      </c>
      <c r="Q9" t="s">
        <v>57</v>
      </c>
      <c r="R9" t="s">
        <v>73</v>
      </c>
      <c r="S9" t="s">
        <v>74</v>
      </c>
      <c r="T9" t="s">
        <v>60</v>
      </c>
    </row>
    <row r="10" spans="1:20" ht="24" customHeight="1">
      <c r="A10" t="s">
        <v>75</v>
      </c>
      <c r="B10" t="s">
        <v>50</v>
      </c>
      <c r="C10" t="s">
        <v>76</v>
      </c>
      <c r="D10" t="s">
        <v>52</v>
      </c>
      <c r="E10" s="6" t="s">
        <v>53</v>
      </c>
      <c r="F10" s="4">
        <v>45</v>
      </c>
      <c r="G10" t="s">
        <v>77</v>
      </c>
      <c r="H10" s="5">
        <v>2800000</v>
      </c>
      <c r="I10" s="7">
        <f>IF(E10="Included",H10*Assumptions!$B$6,0)</f>
        <v>616000</v>
      </c>
      <c r="J10" s="7">
        <f>IF(E10="Included",H10*Assumptions!$B$7,0)</f>
        <v>168000</v>
      </c>
      <c r="K10" s="7">
        <f>IF(E10="Included",H10*Assumptions!$B$8,0)</f>
        <v>140000</v>
      </c>
      <c r="L10" s="7">
        <f t="shared" si="0"/>
        <v>3724000</v>
      </c>
      <c r="M10" s="7">
        <f>L10*Assumptions!$B$13</f>
        <v>2606800</v>
      </c>
      <c r="N10" s="7">
        <f>L10*Assumptions!$B$14</f>
        <v>5586000</v>
      </c>
      <c r="O10" s="8" t="s">
        <v>55</v>
      </c>
      <c r="P10" t="s">
        <v>78</v>
      </c>
      <c r="Q10" t="s">
        <v>79</v>
      </c>
      <c r="R10" t="s">
        <v>80</v>
      </c>
      <c r="S10" t="s">
        <v>81</v>
      </c>
      <c r="T10" t="s">
        <v>60</v>
      </c>
    </row>
    <row r="11" spans="1:20" ht="24" customHeight="1">
      <c r="A11" t="s">
        <v>82</v>
      </c>
      <c r="B11" t="s">
        <v>50</v>
      </c>
      <c r="C11" t="s">
        <v>83</v>
      </c>
      <c r="D11" t="s">
        <v>52</v>
      </c>
      <c r="E11" s="6" t="s">
        <v>53</v>
      </c>
      <c r="F11" s="4">
        <v>16</v>
      </c>
      <c r="G11" t="s">
        <v>84</v>
      </c>
      <c r="H11" s="5">
        <v>760000</v>
      </c>
      <c r="I11" s="7">
        <f>IF(E11="Included",H11*Assumptions!$B$6,0)</f>
        <v>167200</v>
      </c>
      <c r="J11" s="7">
        <f>IF(E11="Included",H11*Assumptions!$B$7,0)</f>
        <v>45600</v>
      </c>
      <c r="K11" s="7">
        <f>IF(E11="Included",H11*Assumptions!$B$8,0)</f>
        <v>38000</v>
      </c>
      <c r="L11" s="7">
        <f t="shared" si="0"/>
        <v>1010800</v>
      </c>
      <c r="M11" s="7">
        <f>L11*Assumptions!$B$13</f>
        <v>707560</v>
      </c>
      <c r="N11" s="7">
        <f>L11*Assumptions!$B$14</f>
        <v>1516200</v>
      </c>
      <c r="O11" s="8" t="s">
        <v>55</v>
      </c>
      <c r="P11" t="s">
        <v>85</v>
      </c>
      <c r="Q11" t="s">
        <v>79</v>
      </c>
      <c r="R11" t="s">
        <v>80</v>
      </c>
      <c r="S11" t="s">
        <v>81</v>
      </c>
      <c r="T11" t="s">
        <v>60</v>
      </c>
    </row>
    <row r="12" spans="1:20" ht="24" customHeight="1">
      <c r="A12" t="s">
        <v>86</v>
      </c>
      <c r="B12" t="s">
        <v>50</v>
      </c>
      <c r="C12" t="s">
        <v>87</v>
      </c>
      <c r="D12" t="s">
        <v>52</v>
      </c>
      <c r="E12" s="6" t="s">
        <v>53</v>
      </c>
      <c r="F12" s="4">
        <v>17</v>
      </c>
      <c r="G12" t="s">
        <v>88</v>
      </c>
      <c r="H12" s="5">
        <v>850000</v>
      </c>
      <c r="I12" s="7">
        <f>IF(E12="Included",H12*Assumptions!$B$6,0)</f>
        <v>187000</v>
      </c>
      <c r="J12" s="7">
        <f>IF(E12="Included",H12*Assumptions!$B$7,0)</f>
        <v>51000</v>
      </c>
      <c r="K12" s="7">
        <f>IF(E12="Included",H12*Assumptions!$B$8,0)</f>
        <v>42500</v>
      </c>
      <c r="L12" s="7">
        <f t="shared" si="0"/>
        <v>1130500</v>
      </c>
      <c r="M12" s="7">
        <f>L12*Assumptions!$B$13</f>
        <v>791350</v>
      </c>
      <c r="N12" s="7">
        <f>L12*Assumptions!$B$14</f>
        <v>1695750</v>
      </c>
      <c r="O12" s="8" t="s">
        <v>55</v>
      </c>
      <c r="P12" t="s">
        <v>89</v>
      </c>
      <c r="Q12" t="s">
        <v>79</v>
      </c>
      <c r="R12" t="s">
        <v>80</v>
      </c>
      <c r="S12" t="s">
        <v>81</v>
      </c>
      <c r="T12" t="s">
        <v>60</v>
      </c>
    </row>
    <row r="13" spans="1:20" ht="24" customHeight="1">
      <c r="A13" t="s">
        <v>90</v>
      </c>
      <c r="B13" t="s">
        <v>50</v>
      </c>
      <c r="C13" t="s">
        <v>91</v>
      </c>
      <c r="D13" t="s">
        <v>52</v>
      </c>
      <c r="E13" s="6" t="s">
        <v>53</v>
      </c>
      <c r="F13" s="4">
        <v>5</v>
      </c>
      <c r="G13" t="s">
        <v>92</v>
      </c>
      <c r="H13" s="5">
        <v>580000</v>
      </c>
      <c r="I13" s="7">
        <f>IF(E13="Included",H13*Assumptions!$B$6,0)</f>
        <v>127600</v>
      </c>
      <c r="J13" s="7">
        <f>IF(E13="Included",H13*Assumptions!$B$7,0)</f>
        <v>34800</v>
      </c>
      <c r="K13" s="7">
        <f>IF(E13="Included",H13*Assumptions!$B$8,0)</f>
        <v>29000</v>
      </c>
      <c r="L13" s="7">
        <f t="shared" si="0"/>
        <v>771400</v>
      </c>
      <c r="M13" s="7">
        <f>L13*Assumptions!$B$13</f>
        <v>539980</v>
      </c>
      <c r="N13" s="7">
        <f>L13*Assumptions!$B$14</f>
        <v>1157100</v>
      </c>
      <c r="O13" s="8" t="s">
        <v>55</v>
      </c>
      <c r="P13" t="s">
        <v>93</v>
      </c>
      <c r="Q13" t="s">
        <v>79</v>
      </c>
      <c r="R13" t="s">
        <v>80</v>
      </c>
      <c r="S13" t="s">
        <v>81</v>
      </c>
      <c r="T13" t="s">
        <v>60</v>
      </c>
    </row>
    <row r="14" spans="1:20" ht="24" customHeight="1">
      <c r="A14" t="s">
        <v>94</v>
      </c>
      <c r="B14" t="s">
        <v>50</v>
      </c>
      <c r="C14" t="s">
        <v>95</v>
      </c>
      <c r="D14" t="s">
        <v>52</v>
      </c>
      <c r="E14" s="6" t="s">
        <v>53</v>
      </c>
      <c r="F14" s="4">
        <v>71</v>
      </c>
      <c r="G14" t="s">
        <v>96</v>
      </c>
      <c r="H14" s="5">
        <v>1650000</v>
      </c>
      <c r="I14" s="7">
        <f>IF(E14="Included",H14*Assumptions!$B$6,0)</f>
        <v>363000</v>
      </c>
      <c r="J14" s="7">
        <f>IF(E14="Included",H14*Assumptions!$B$7,0)</f>
        <v>99000</v>
      </c>
      <c r="K14" s="7">
        <f>IF(E14="Included",H14*Assumptions!$B$8,0)</f>
        <v>82500</v>
      </c>
      <c r="L14" s="7">
        <f t="shared" si="0"/>
        <v>2194500</v>
      </c>
      <c r="M14" s="7">
        <f>L14*Assumptions!$B$13</f>
        <v>1536150</v>
      </c>
      <c r="N14" s="7">
        <f>L14*Assumptions!$B$14</f>
        <v>3291750</v>
      </c>
      <c r="O14" s="8" t="s">
        <v>55</v>
      </c>
      <c r="P14" t="s">
        <v>97</v>
      </c>
      <c r="Q14" t="s">
        <v>98</v>
      </c>
      <c r="R14" t="s">
        <v>99</v>
      </c>
      <c r="S14" t="s">
        <v>100</v>
      </c>
      <c r="T14" t="s">
        <v>60</v>
      </c>
    </row>
    <row r="15" spans="1:20" ht="24" customHeight="1">
      <c r="A15" t="s">
        <v>101</v>
      </c>
      <c r="B15" t="s">
        <v>50</v>
      </c>
      <c r="C15" t="s">
        <v>102</v>
      </c>
      <c r="D15" t="s">
        <v>52</v>
      </c>
      <c r="E15" s="6" t="s">
        <v>53</v>
      </c>
      <c r="F15" s="4">
        <v>41</v>
      </c>
      <c r="G15" t="s">
        <v>103</v>
      </c>
      <c r="H15" s="5">
        <v>1220000</v>
      </c>
      <c r="I15" s="7">
        <f>IF(E15="Included",H15*Assumptions!$B$6,0)</f>
        <v>268400</v>
      </c>
      <c r="J15" s="7">
        <f>IF(E15="Included",H15*Assumptions!$B$7,0)</f>
        <v>73200</v>
      </c>
      <c r="K15" s="7">
        <f>IF(E15="Included",H15*Assumptions!$B$8,0)</f>
        <v>61000</v>
      </c>
      <c r="L15" s="7">
        <f t="shared" si="0"/>
        <v>1622600</v>
      </c>
      <c r="M15" s="7">
        <f>L15*Assumptions!$B$13</f>
        <v>1135820</v>
      </c>
      <c r="N15" s="7">
        <f>L15*Assumptions!$B$14</f>
        <v>2433900</v>
      </c>
      <c r="O15" s="8" t="s">
        <v>55</v>
      </c>
      <c r="P15" t="s">
        <v>104</v>
      </c>
      <c r="Q15" t="s">
        <v>98</v>
      </c>
      <c r="R15" t="s">
        <v>99</v>
      </c>
      <c r="S15" t="s">
        <v>100</v>
      </c>
      <c r="T15" t="s">
        <v>60</v>
      </c>
    </row>
    <row r="16" spans="1:20" ht="24" customHeight="1">
      <c r="A16" t="s">
        <v>105</v>
      </c>
      <c r="B16" t="s">
        <v>50</v>
      </c>
      <c r="C16" t="s">
        <v>106</v>
      </c>
      <c r="D16" t="s">
        <v>52</v>
      </c>
      <c r="E16" s="6" t="s">
        <v>53</v>
      </c>
      <c r="F16" s="4">
        <v>14</v>
      </c>
      <c r="G16" t="s">
        <v>107</v>
      </c>
      <c r="H16" s="5">
        <v>330000</v>
      </c>
      <c r="I16" s="7">
        <f>IF(E16="Included",H16*Assumptions!$B$6,0)</f>
        <v>72600</v>
      </c>
      <c r="J16" s="7">
        <f>IF(E16="Included",H16*Assumptions!$B$7,0)</f>
        <v>19800</v>
      </c>
      <c r="K16" s="7">
        <f>IF(E16="Included",H16*Assumptions!$B$8,0)</f>
        <v>16500</v>
      </c>
      <c r="L16" s="7">
        <f t="shared" si="0"/>
        <v>438900</v>
      </c>
      <c r="M16" s="7">
        <f>L16*Assumptions!$B$13</f>
        <v>307230</v>
      </c>
      <c r="N16" s="7">
        <f>L16*Assumptions!$B$14</f>
        <v>658350</v>
      </c>
      <c r="O16" s="8" t="s">
        <v>55</v>
      </c>
      <c r="P16" t="s">
        <v>108</v>
      </c>
      <c r="Q16" t="s">
        <v>98</v>
      </c>
      <c r="R16" t="s">
        <v>99</v>
      </c>
      <c r="S16" t="s">
        <v>100</v>
      </c>
      <c r="T16" t="s">
        <v>60</v>
      </c>
    </row>
    <row r="17" spans="1:20" ht="24" customHeight="1">
      <c r="A17" t="s">
        <v>109</v>
      </c>
      <c r="B17" t="s">
        <v>50</v>
      </c>
      <c r="C17" t="s">
        <v>110</v>
      </c>
      <c r="D17" t="s">
        <v>111</v>
      </c>
      <c r="E17" s="6" t="s">
        <v>112</v>
      </c>
      <c r="F17" s="4">
        <v>0</v>
      </c>
      <c r="G17" t="s">
        <v>113</v>
      </c>
      <c r="H17" s="5">
        <v>0</v>
      </c>
      <c r="I17" s="7">
        <f>IF(E17="Included",H17*Assumptions!$B$6,0)</f>
        <v>0</v>
      </c>
      <c r="J17" s="7">
        <f>IF(E17="Included",H17*Assumptions!$B$7,0)</f>
        <v>0</v>
      </c>
      <c r="K17" s="7">
        <f>IF(E17="Included",H17*Assumptions!$B$8,0)</f>
        <v>0</v>
      </c>
      <c r="L17" s="7">
        <f t="shared" si="0"/>
        <v>0</v>
      </c>
      <c r="M17" s="7">
        <f>L17*Assumptions!$B$13</f>
        <v>0</v>
      </c>
      <c r="N17" s="7">
        <f>L17*Assumptions!$B$14</f>
        <v>0</v>
      </c>
      <c r="O17" s="8" t="s">
        <v>55</v>
      </c>
      <c r="P17" t="s">
        <v>114</v>
      </c>
      <c r="Q17" t="s">
        <v>98</v>
      </c>
      <c r="R17" t="s">
        <v>99</v>
      </c>
      <c r="S17" t="s">
        <v>100</v>
      </c>
      <c r="T17" t="s">
        <v>115</v>
      </c>
    </row>
    <row r="18" spans="1:20" ht="24" customHeight="1">
      <c r="A18" t="s">
        <v>116</v>
      </c>
      <c r="B18" t="s">
        <v>50</v>
      </c>
      <c r="C18" t="s">
        <v>117</v>
      </c>
      <c r="D18" t="s">
        <v>111</v>
      </c>
      <c r="E18" s="6" t="s">
        <v>112</v>
      </c>
      <c r="F18" s="4">
        <v>0</v>
      </c>
      <c r="G18" t="s">
        <v>118</v>
      </c>
      <c r="H18" s="5">
        <v>0</v>
      </c>
      <c r="I18" s="7">
        <f>IF(E18="Included",H18*Assumptions!$B$6,0)</f>
        <v>0</v>
      </c>
      <c r="J18" s="7">
        <f>IF(E18="Included",H18*Assumptions!$B$7,0)</f>
        <v>0</v>
      </c>
      <c r="K18" s="7">
        <f>IF(E18="Included",H18*Assumptions!$B$8,0)</f>
        <v>0</v>
      </c>
      <c r="L18" s="7">
        <f t="shared" si="0"/>
        <v>0</v>
      </c>
      <c r="M18" s="7">
        <f>L18*Assumptions!$B$13</f>
        <v>0</v>
      </c>
      <c r="N18" s="7">
        <f>L18*Assumptions!$B$14</f>
        <v>0</v>
      </c>
      <c r="O18" s="8" t="s">
        <v>55</v>
      </c>
      <c r="P18" t="s">
        <v>119</v>
      </c>
      <c r="Q18" t="s">
        <v>98</v>
      </c>
      <c r="R18" t="s">
        <v>99</v>
      </c>
      <c r="S18" t="s">
        <v>100</v>
      </c>
      <c r="T18" t="s">
        <v>115</v>
      </c>
    </row>
    <row r="19" spans="1:20" ht="24" customHeight="1">
      <c r="A19" t="s">
        <v>120</v>
      </c>
      <c r="B19" t="s">
        <v>50</v>
      </c>
      <c r="C19" t="s">
        <v>121</v>
      </c>
      <c r="D19" t="s">
        <v>52</v>
      </c>
      <c r="E19" s="6" t="s">
        <v>53</v>
      </c>
      <c r="F19" s="4">
        <v>32</v>
      </c>
      <c r="G19" t="s">
        <v>122</v>
      </c>
      <c r="H19" s="5">
        <v>1550000</v>
      </c>
      <c r="I19" s="7">
        <f>IF(E19="Included",H19*Assumptions!$B$6,0)</f>
        <v>341000</v>
      </c>
      <c r="J19" s="7">
        <f>IF(E19="Included",H19*Assumptions!$B$7,0)</f>
        <v>93000</v>
      </c>
      <c r="K19" s="7">
        <f>IF(E19="Included",H19*Assumptions!$B$8,0)</f>
        <v>77500</v>
      </c>
      <c r="L19" s="7">
        <f t="shared" si="0"/>
        <v>2061500</v>
      </c>
      <c r="M19" s="7">
        <f>L19*Assumptions!$B$13</f>
        <v>1443050</v>
      </c>
      <c r="N19" s="7">
        <f>L19*Assumptions!$B$14</f>
        <v>3092250</v>
      </c>
      <c r="O19" s="8" t="s">
        <v>55</v>
      </c>
      <c r="P19" t="s">
        <v>123</v>
      </c>
      <c r="Q19" t="s">
        <v>124</v>
      </c>
      <c r="R19" t="s">
        <v>99</v>
      </c>
      <c r="S19" t="s">
        <v>100</v>
      </c>
      <c r="T19" t="s">
        <v>60</v>
      </c>
    </row>
    <row r="20" spans="1:20" ht="24" customHeight="1">
      <c r="A20" t="s">
        <v>125</v>
      </c>
      <c r="B20" t="s">
        <v>50</v>
      </c>
      <c r="C20" t="s">
        <v>126</v>
      </c>
      <c r="D20" t="s">
        <v>52</v>
      </c>
      <c r="E20" s="6" t="s">
        <v>53</v>
      </c>
      <c r="F20" s="4">
        <v>4</v>
      </c>
      <c r="G20" t="s">
        <v>127</v>
      </c>
      <c r="H20" s="5">
        <v>190000</v>
      </c>
      <c r="I20" s="7">
        <f>IF(E20="Included",H20*Assumptions!$B$6,0)</f>
        <v>41800</v>
      </c>
      <c r="J20" s="7">
        <f>IF(E20="Included",H20*Assumptions!$B$7,0)</f>
        <v>11400</v>
      </c>
      <c r="K20" s="7">
        <f>IF(E20="Included",H20*Assumptions!$B$8,0)</f>
        <v>9500</v>
      </c>
      <c r="L20" s="7">
        <f t="shared" si="0"/>
        <v>252700</v>
      </c>
      <c r="M20" s="7">
        <f>L20*Assumptions!$B$13</f>
        <v>176890</v>
      </c>
      <c r="N20" s="7">
        <f>L20*Assumptions!$B$14</f>
        <v>379050</v>
      </c>
      <c r="O20" s="8" t="s">
        <v>55</v>
      </c>
      <c r="P20" t="s">
        <v>128</v>
      </c>
      <c r="Q20" t="s">
        <v>124</v>
      </c>
      <c r="R20" t="s">
        <v>99</v>
      </c>
      <c r="S20" t="s">
        <v>100</v>
      </c>
      <c r="T20" t="s">
        <v>60</v>
      </c>
    </row>
    <row r="21" spans="1:20" ht="24" customHeight="1">
      <c r="A21" t="s">
        <v>129</v>
      </c>
      <c r="B21" t="s">
        <v>50</v>
      </c>
      <c r="C21" t="s">
        <v>130</v>
      </c>
      <c r="D21" t="s">
        <v>52</v>
      </c>
      <c r="E21" s="6" t="s">
        <v>53</v>
      </c>
      <c r="F21" s="4">
        <v>8</v>
      </c>
      <c r="G21" t="s">
        <v>131</v>
      </c>
      <c r="H21" s="5">
        <v>95000</v>
      </c>
      <c r="I21" s="7">
        <f>IF(E21="Included",H21*Assumptions!$B$6,0)</f>
        <v>20900</v>
      </c>
      <c r="J21" s="7">
        <f>IF(E21="Included",H21*Assumptions!$B$7,0)</f>
        <v>5700</v>
      </c>
      <c r="K21" s="7">
        <f>IF(E21="Included",H21*Assumptions!$B$8,0)</f>
        <v>4750</v>
      </c>
      <c r="L21" s="7">
        <f t="shared" si="0"/>
        <v>126350</v>
      </c>
      <c r="M21" s="7">
        <f>L21*Assumptions!$B$13</f>
        <v>88445</v>
      </c>
      <c r="N21" s="7">
        <f>L21*Assumptions!$B$14</f>
        <v>189525</v>
      </c>
      <c r="O21" s="8" t="s">
        <v>55</v>
      </c>
      <c r="P21" t="s">
        <v>132</v>
      </c>
      <c r="Q21" t="s">
        <v>133</v>
      </c>
      <c r="R21" t="s">
        <v>99</v>
      </c>
      <c r="S21" t="s">
        <v>100</v>
      </c>
      <c r="T21" t="s">
        <v>60</v>
      </c>
    </row>
    <row r="22" spans="1:20" ht="24" customHeight="1">
      <c r="A22" t="s">
        <v>134</v>
      </c>
      <c r="B22" t="s">
        <v>50</v>
      </c>
      <c r="C22" t="s">
        <v>135</v>
      </c>
      <c r="D22" t="s">
        <v>52</v>
      </c>
      <c r="E22" s="6" t="s">
        <v>53</v>
      </c>
      <c r="F22" s="4">
        <v>20</v>
      </c>
      <c r="G22" t="s">
        <v>136</v>
      </c>
      <c r="H22" s="5">
        <v>650000</v>
      </c>
      <c r="I22" s="7">
        <f>IF(E22="Included",H22*Assumptions!$B$6,0)</f>
        <v>143000</v>
      </c>
      <c r="J22" s="7">
        <f>IF(E22="Included",H22*Assumptions!$B$7,0)</f>
        <v>39000</v>
      </c>
      <c r="K22" s="7">
        <f>IF(E22="Included",H22*Assumptions!$B$8,0)</f>
        <v>32500</v>
      </c>
      <c r="L22" s="7">
        <f t="shared" si="0"/>
        <v>864500</v>
      </c>
      <c r="M22" s="7">
        <f>L22*Assumptions!$B$13</f>
        <v>605150</v>
      </c>
      <c r="N22" s="7">
        <f>L22*Assumptions!$B$14</f>
        <v>1296750</v>
      </c>
      <c r="O22" s="8" t="s">
        <v>55</v>
      </c>
      <c r="P22" t="s">
        <v>137</v>
      </c>
      <c r="Q22" t="s">
        <v>138</v>
      </c>
      <c r="R22" t="s">
        <v>139</v>
      </c>
      <c r="S22" t="s">
        <v>140</v>
      </c>
      <c r="T22" t="s">
        <v>60</v>
      </c>
    </row>
    <row r="23" spans="1:20" ht="24" customHeight="1">
      <c r="A23" t="s">
        <v>141</v>
      </c>
      <c r="B23" t="s">
        <v>50</v>
      </c>
      <c r="C23" t="s">
        <v>142</v>
      </c>
      <c r="D23" t="s">
        <v>52</v>
      </c>
      <c r="E23" s="6" t="s">
        <v>53</v>
      </c>
      <c r="F23" s="4">
        <v>15</v>
      </c>
      <c r="G23" t="s">
        <v>143</v>
      </c>
      <c r="H23" s="5">
        <v>740000</v>
      </c>
      <c r="I23" s="7">
        <f>IF(E23="Included",H23*Assumptions!$B$6,0)</f>
        <v>162800</v>
      </c>
      <c r="J23" s="7">
        <f>IF(E23="Included",H23*Assumptions!$B$7,0)</f>
        <v>44400</v>
      </c>
      <c r="K23" s="7">
        <f>IF(E23="Included",H23*Assumptions!$B$8,0)</f>
        <v>37000</v>
      </c>
      <c r="L23" s="7">
        <f t="shared" si="0"/>
        <v>984200</v>
      </c>
      <c r="M23" s="7">
        <f>L23*Assumptions!$B$13</f>
        <v>688940</v>
      </c>
      <c r="N23" s="7">
        <f>L23*Assumptions!$B$14</f>
        <v>1476300</v>
      </c>
      <c r="O23" s="8" t="s">
        <v>55</v>
      </c>
      <c r="P23" t="s">
        <v>144</v>
      </c>
      <c r="Q23" t="s">
        <v>145</v>
      </c>
      <c r="R23" t="s">
        <v>58</v>
      </c>
      <c r="S23" t="s">
        <v>59</v>
      </c>
      <c r="T23" t="s">
        <v>60</v>
      </c>
    </row>
    <row r="24" spans="1:20" ht="24" customHeight="1">
      <c r="A24" t="s">
        <v>146</v>
      </c>
      <c r="B24" t="s">
        <v>50</v>
      </c>
      <c r="C24" t="s">
        <v>147</v>
      </c>
      <c r="D24" t="s">
        <v>52</v>
      </c>
      <c r="E24" s="6" t="s">
        <v>53</v>
      </c>
      <c r="F24" s="4">
        <v>1</v>
      </c>
      <c r="G24" t="s">
        <v>148</v>
      </c>
      <c r="H24" s="5">
        <v>100000</v>
      </c>
      <c r="I24" s="7">
        <f>IF(E24="Included",H24*Assumptions!$B$6,0)</f>
        <v>22000</v>
      </c>
      <c r="J24" s="7">
        <f>IF(E24="Included",H24*Assumptions!$B$7,0)</f>
        <v>6000</v>
      </c>
      <c r="K24" s="7">
        <f>IF(E24="Included",H24*Assumptions!$B$8,0)</f>
        <v>5000</v>
      </c>
      <c r="L24" s="7">
        <f t="shared" si="0"/>
        <v>133000</v>
      </c>
      <c r="M24" s="7">
        <f>L24*Assumptions!$B$13</f>
        <v>93100</v>
      </c>
      <c r="N24" s="7">
        <f>L24*Assumptions!$B$14</f>
        <v>199500</v>
      </c>
      <c r="O24" s="8" t="s">
        <v>55</v>
      </c>
      <c r="P24" t="s">
        <v>149</v>
      </c>
      <c r="Q24" t="s">
        <v>150</v>
      </c>
      <c r="R24" t="s">
        <v>73</v>
      </c>
      <c r="S24" t="s">
        <v>74</v>
      </c>
      <c r="T24" t="s">
        <v>60</v>
      </c>
    </row>
    <row r="25" spans="1:20" ht="24" customHeight="1">
      <c r="A25" t="s">
        <v>151</v>
      </c>
      <c r="B25" t="s">
        <v>50</v>
      </c>
      <c r="C25" t="s">
        <v>152</v>
      </c>
      <c r="D25" t="s">
        <v>52</v>
      </c>
      <c r="E25" s="6" t="s">
        <v>53</v>
      </c>
      <c r="F25" s="4">
        <v>129</v>
      </c>
      <c r="G25" t="s">
        <v>153</v>
      </c>
      <c r="H25" s="5">
        <v>2250000</v>
      </c>
      <c r="I25" s="7">
        <f>IF(E25="Included",H25*Assumptions!$B$6,0)</f>
        <v>495000</v>
      </c>
      <c r="J25" s="7">
        <f>IF(E25="Included",H25*Assumptions!$B$7,0)</f>
        <v>135000</v>
      </c>
      <c r="K25" s="7">
        <f>IF(E25="Included",H25*Assumptions!$B$8,0)</f>
        <v>112500</v>
      </c>
      <c r="L25" s="7">
        <f t="shared" si="0"/>
        <v>2992500</v>
      </c>
      <c r="M25" s="7">
        <f>L25*Assumptions!$B$13</f>
        <v>2094749.9999999998</v>
      </c>
      <c r="N25" s="7">
        <f>L25*Assumptions!$B$14</f>
        <v>4488750</v>
      </c>
      <c r="O25" s="8" t="s">
        <v>55</v>
      </c>
      <c r="P25" t="s">
        <v>154</v>
      </c>
      <c r="Q25" t="s">
        <v>155</v>
      </c>
      <c r="R25" t="s">
        <v>156</v>
      </c>
      <c r="S25" t="s">
        <v>157</v>
      </c>
      <c r="T25" t="s">
        <v>60</v>
      </c>
    </row>
    <row r="26" spans="1:20" ht="24" customHeight="1">
      <c r="A26" t="s">
        <v>158</v>
      </c>
      <c r="B26" t="s">
        <v>50</v>
      </c>
      <c r="C26" t="s">
        <v>159</v>
      </c>
      <c r="D26" t="s">
        <v>52</v>
      </c>
      <c r="E26" s="6" t="s">
        <v>53</v>
      </c>
      <c r="F26" s="4">
        <v>4</v>
      </c>
      <c r="G26" t="s">
        <v>160</v>
      </c>
      <c r="H26" s="5">
        <v>1700000</v>
      </c>
      <c r="I26" s="7">
        <f>IF(E26="Included",H26*Assumptions!$B$6,0)</f>
        <v>374000</v>
      </c>
      <c r="J26" s="7">
        <f>IF(E26="Included",H26*Assumptions!$B$7,0)</f>
        <v>102000</v>
      </c>
      <c r="K26" s="7">
        <f>IF(E26="Included",H26*Assumptions!$B$8,0)</f>
        <v>85000</v>
      </c>
      <c r="L26" s="7">
        <f t="shared" si="0"/>
        <v>2261000</v>
      </c>
      <c r="M26" s="7">
        <f>L26*Assumptions!$B$13</f>
        <v>1582700</v>
      </c>
      <c r="N26" s="7">
        <f>L26*Assumptions!$B$14</f>
        <v>3391500</v>
      </c>
      <c r="O26" s="8" t="s">
        <v>55</v>
      </c>
      <c r="P26" t="s">
        <v>161</v>
      </c>
      <c r="Q26" t="s">
        <v>162</v>
      </c>
      <c r="R26" t="s">
        <v>156</v>
      </c>
      <c r="S26" t="s">
        <v>157</v>
      </c>
      <c r="T26" t="s">
        <v>60</v>
      </c>
    </row>
    <row r="27" spans="1:20" ht="24" customHeight="1">
      <c r="A27" t="s">
        <v>163</v>
      </c>
      <c r="B27" t="s">
        <v>50</v>
      </c>
      <c r="C27" t="s">
        <v>164</v>
      </c>
      <c r="D27" t="s">
        <v>52</v>
      </c>
      <c r="E27" s="6" t="s">
        <v>53</v>
      </c>
      <c r="F27" s="4">
        <v>10</v>
      </c>
      <c r="G27" t="s">
        <v>165</v>
      </c>
      <c r="H27" s="5">
        <v>440000</v>
      </c>
      <c r="I27" s="7">
        <f>IF(E27="Included",H27*Assumptions!$B$6,0)</f>
        <v>96800</v>
      </c>
      <c r="J27" s="7">
        <f>IF(E27="Included",H27*Assumptions!$B$7,0)</f>
        <v>26400</v>
      </c>
      <c r="K27" s="7">
        <f>IF(E27="Included",H27*Assumptions!$B$8,0)</f>
        <v>22000</v>
      </c>
      <c r="L27" s="7">
        <f t="shared" si="0"/>
        <v>585200</v>
      </c>
      <c r="M27" s="7">
        <f>L27*Assumptions!$B$13</f>
        <v>409640</v>
      </c>
      <c r="N27" s="7">
        <f>L27*Assumptions!$B$14</f>
        <v>877800</v>
      </c>
      <c r="O27" s="8" t="s">
        <v>55</v>
      </c>
      <c r="P27" t="s">
        <v>166</v>
      </c>
      <c r="Q27" t="s">
        <v>167</v>
      </c>
      <c r="R27" t="s">
        <v>156</v>
      </c>
      <c r="S27" t="s">
        <v>157</v>
      </c>
      <c r="T27" t="s">
        <v>60</v>
      </c>
    </row>
    <row r="28" spans="1:20" ht="24" customHeight="1">
      <c r="A28" t="s">
        <v>168</v>
      </c>
      <c r="B28" t="s">
        <v>50</v>
      </c>
      <c r="C28" t="s">
        <v>169</v>
      </c>
      <c r="D28" t="s">
        <v>52</v>
      </c>
      <c r="E28" s="6" t="s">
        <v>53</v>
      </c>
      <c r="F28" s="4">
        <v>1</v>
      </c>
      <c r="G28" t="s">
        <v>170</v>
      </c>
      <c r="H28" s="5">
        <v>90000</v>
      </c>
      <c r="I28" s="7">
        <f>IF(E28="Included",H28*Assumptions!$B$6,0)</f>
        <v>19800</v>
      </c>
      <c r="J28" s="7">
        <f>IF(E28="Included",H28*Assumptions!$B$7,0)</f>
        <v>5400</v>
      </c>
      <c r="K28" s="7">
        <f>IF(E28="Included",H28*Assumptions!$B$8,0)</f>
        <v>4500</v>
      </c>
      <c r="L28" s="7">
        <f t="shared" si="0"/>
        <v>119700</v>
      </c>
      <c r="M28" s="7">
        <f>L28*Assumptions!$B$13</f>
        <v>83790</v>
      </c>
      <c r="N28" s="7">
        <f>L28*Assumptions!$B$14</f>
        <v>179550</v>
      </c>
      <c r="O28" s="8" t="s">
        <v>55</v>
      </c>
      <c r="P28" t="s">
        <v>171</v>
      </c>
      <c r="Q28" t="s">
        <v>172</v>
      </c>
      <c r="R28" t="s">
        <v>99</v>
      </c>
      <c r="S28" t="s">
        <v>100</v>
      </c>
      <c r="T28" t="s">
        <v>60</v>
      </c>
    </row>
    <row r="29" spans="1:20" ht="24" customHeight="1">
      <c r="A29" t="s">
        <v>173</v>
      </c>
      <c r="B29" t="s">
        <v>50</v>
      </c>
      <c r="C29" t="s">
        <v>174</v>
      </c>
      <c r="D29" t="s">
        <v>52</v>
      </c>
      <c r="E29" s="6" t="s">
        <v>53</v>
      </c>
      <c r="F29" s="4">
        <v>2</v>
      </c>
      <c r="G29" t="s">
        <v>175</v>
      </c>
      <c r="H29" s="5">
        <v>165000</v>
      </c>
      <c r="I29" s="7">
        <f>IF(E29="Included",H29*Assumptions!$B$6,0)</f>
        <v>36300</v>
      </c>
      <c r="J29" s="7">
        <f>IF(E29="Included",H29*Assumptions!$B$7,0)</f>
        <v>9900</v>
      </c>
      <c r="K29" s="7">
        <f>IF(E29="Included",H29*Assumptions!$B$8,0)</f>
        <v>8250</v>
      </c>
      <c r="L29" s="7">
        <f t="shared" si="0"/>
        <v>219450</v>
      </c>
      <c r="M29" s="7">
        <f>L29*Assumptions!$B$13</f>
        <v>153615</v>
      </c>
      <c r="N29" s="7">
        <f>L29*Assumptions!$B$14</f>
        <v>329175</v>
      </c>
      <c r="O29" s="8" t="s">
        <v>55</v>
      </c>
      <c r="P29" t="s">
        <v>176</v>
      </c>
      <c r="Q29" t="s">
        <v>177</v>
      </c>
      <c r="R29" t="s">
        <v>156</v>
      </c>
      <c r="S29" t="s">
        <v>157</v>
      </c>
      <c r="T29" t="s">
        <v>60</v>
      </c>
    </row>
    <row r="30" spans="1:20" ht="24" customHeight="1">
      <c r="A30" t="s">
        <v>178</v>
      </c>
      <c r="B30" t="s">
        <v>50</v>
      </c>
      <c r="C30" t="s">
        <v>179</v>
      </c>
      <c r="D30" t="s">
        <v>52</v>
      </c>
      <c r="E30" s="6" t="s">
        <v>53</v>
      </c>
      <c r="F30" s="4">
        <v>2</v>
      </c>
      <c r="G30" t="s">
        <v>180</v>
      </c>
      <c r="H30" s="5">
        <v>230000</v>
      </c>
      <c r="I30" s="7">
        <f>IF(E30="Included",H30*Assumptions!$B$6,0)</f>
        <v>50600</v>
      </c>
      <c r="J30" s="7">
        <f>IF(E30="Included",H30*Assumptions!$B$7,0)</f>
        <v>13800</v>
      </c>
      <c r="K30" s="7">
        <f>IF(E30="Included",H30*Assumptions!$B$8,0)</f>
        <v>11500</v>
      </c>
      <c r="L30" s="7">
        <f t="shared" si="0"/>
        <v>305900</v>
      </c>
      <c r="M30" s="7">
        <f>L30*Assumptions!$B$13</f>
        <v>214130</v>
      </c>
      <c r="N30" s="7">
        <f>L30*Assumptions!$B$14</f>
        <v>458850</v>
      </c>
      <c r="O30" s="8" t="s">
        <v>55</v>
      </c>
      <c r="P30" t="s">
        <v>181</v>
      </c>
      <c r="Q30" t="s">
        <v>182</v>
      </c>
      <c r="R30" t="s">
        <v>139</v>
      </c>
      <c r="S30" t="s">
        <v>140</v>
      </c>
      <c r="T30" t="s">
        <v>60</v>
      </c>
    </row>
    <row r="31" spans="1:20" ht="24" customHeight="1">
      <c r="A31" t="s">
        <v>183</v>
      </c>
      <c r="B31" t="s">
        <v>50</v>
      </c>
      <c r="C31" t="s">
        <v>184</v>
      </c>
      <c r="D31" t="s">
        <v>111</v>
      </c>
      <c r="E31" s="6" t="s">
        <v>112</v>
      </c>
      <c r="F31" s="4">
        <v>0</v>
      </c>
      <c r="G31" t="s">
        <v>185</v>
      </c>
      <c r="H31" s="5">
        <v>0</v>
      </c>
      <c r="I31" s="7">
        <f>IF(E31="Included",H31*Assumptions!$B$6,0)</f>
        <v>0</v>
      </c>
      <c r="J31" s="7">
        <f>IF(E31="Included",H31*Assumptions!$B$7,0)</f>
        <v>0</v>
      </c>
      <c r="K31" s="7">
        <f>IF(E31="Included",H31*Assumptions!$B$8,0)</f>
        <v>0</v>
      </c>
      <c r="L31" s="7">
        <f t="shared" si="0"/>
        <v>0</v>
      </c>
      <c r="M31" s="7">
        <f>L31*Assumptions!$B$13</f>
        <v>0</v>
      </c>
      <c r="N31" s="7">
        <f>L31*Assumptions!$B$14</f>
        <v>0</v>
      </c>
      <c r="O31" s="8" t="s">
        <v>55</v>
      </c>
      <c r="P31" t="s">
        <v>186</v>
      </c>
      <c r="Q31" t="s">
        <v>187</v>
      </c>
      <c r="R31" t="s">
        <v>188</v>
      </c>
      <c r="S31" t="s">
        <v>189</v>
      </c>
      <c r="T31" t="s">
        <v>115</v>
      </c>
    </row>
    <row r="32" spans="1:20" ht="24" customHeight="1">
      <c r="A32" t="s">
        <v>190</v>
      </c>
      <c r="B32" t="s">
        <v>50</v>
      </c>
      <c r="C32" t="s">
        <v>191</v>
      </c>
      <c r="D32" t="s">
        <v>111</v>
      </c>
      <c r="E32" s="6" t="s">
        <v>112</v>
      </c>
      <c r="F32" s="4">
        <v>0</v>
      </c>
      <c r="G32" t="s">
        <v>192</v>
      </c>
      <c r="H32" s="5">
        <v>0</v>
      </c>
      <c r="I32" s="7">
        <f>IF(E32="Included",H32*Assumptions!$B$6,0)</f>
        <v>0</v>
      </c>
      <c r="J32" s="7">
        <f>IF(E32="Included",H32*Assumptions!$B$7,0)</f>
        <v>0</v>
      </c>
      <c r="K32" s="7">
        <f>IF(E32="Included",H32*Assumptions!$B$8,0)</f>
        <v>0</v>
      </c>
      <c r="L32" s="7">
        <f t="shared" si="0"/>
        <v>0</v>
      </c>
      <c r="M32" s="7">
        <f>L32*Assumptions!$B$13</f>
        <v>0</v>
      </c>
      <c r="N32" s="7">
        <f>L32*Assumptions!$B$14</f>
        <v>0</v>
      </c>
      <c r="O32" s="8" t="s">
        <v>55</v>
      </c>
      <c r="P32" t="s">
        <v>186</v>
      </c>
      <c r="Q32" t="s">
        <v>193</v>
      </c>
      <c r="R32" t="s">
        <v>139</v>
      </c>
      <c r="S32" t="s">
        <v>140</v>
      </c>
      <c r="T32" t="s">
        <v>115</v>
      </c>
    </row>
    <row r="33" spans="1:20" ht="24" customHeight="1">
      <c r="A33" t="s">
        <v>194</v>
      </c>
      <c r="B33" t="s">
        <v>50</v>
      </c>
      <c r="C33" t="s">
        <v>195</v>
      </c>
      <c r="D33" t="s">
        <v>111</v>
      </c>
      <c r="E33" s="6" t="s">
        <v>112</v>
      </c>
      <c r="F33" s="4">
        <v>0</v>
      </c>
      <c r="G33" t="s">
        <v>196</v>
      </c>
      <c r="H33" s="5">
        <v>0</v>
      </c>
      <c r="I33" s="7">
        <f>IF(E33="Included",H33*Assumptions!$B$6,0)</f>
        <v>0</v>
      </c>
      <c r="J33" s="7">
        <f>IF(E33="Included",H33*Assumptions!$B$7,0)</f>
        <v>0</v>
      </c>
      <c r="K33" s="7">
        <f>IF(E33="Included",H33*Assumptions!$B$8,0)</f>
        <v>0</v>
      </c>
      <c r="L33" s="7">
        <f t="shared" si="0"/>
        <v>0</v>
      </c>
      <c r="M33" s="7">
        <f>L33*Assumptions!$B$13</f>
        <v>0</v>
      </c>
      <c r="N33" s="7">
        <f>L33*Assumptions!$B$14</f>
        <v>0</v>
      </c>
      <c r="O33" s="8" t="s">
        <v>55</v>
      </c>
      <c r="P33" t="s">
        <v>186</v>
      </c>
      <c r="Q33" t="s">
        <v>197</v>
      </c>
      <c r="R33" t="s">
        <v>156</v>
      </c>
      <c r="S33" t="s">
        <v>157</v>
      </c>
      <c r="T33" t="s">
        <v>115</v>
      </c>
    </row>
    <row r="34" spans="1:20" ht="24" customHeight="1">
      <c r="A34" t="s">
        <v>198</v>
      </c>
      <c r="B34" t="s">
        <v>199</v>
      </c>
      <c r="C34" t="s">
        <v>51</v>
      </c>
      <c r="D34" t="s">
        <v>52</v>
      </c>
      <c r="E34" s="6" t="s">
        <v>53</v>
      </c>
      <c r="F34" s="4">
        <v>22</v>
      </c>
      <c r="G34" t="s">
        <v>200</v>
      </c>
      <c r="H34" s="5">
        <v>510000</v>
      </c>
      <c r="I34" s="7">
        <f>IF(E34="Included",H34*Assumptions!$B$6,0)</f>
        <v>112200</v>
      </c>
      <c r="J34" s="7">
        <f>IF(E34="Included",H34*Assumptions!$B$7,0)</f>
        <v>30600</v>
      </c>
      <c r="K34" s="7">
        <f>IF(E34="Included",H34*Assumptions!$B$8,0)</f>
        <v>25500</v>
      </c>
      <c r="L34" s="7">
        <f t="shared" si="0"/>
        <v>678300</v>
      </c>
      <c r="M34" s="7">
        <f>L34*Assumptions!$B$13</f>
        <v>474809.99999999994</v>
      </c>
      <c r="N34" s="7">
        <f>L34*Assumptions!$B$14</f>
        <v>1017450</v>
      </c>
      <c r="O34" s="8" t="s">
        <v>55</v>
      </c>
      <c r="P34" t="s">
        <v>56</v>
      </c>
      <c r="Q34" t="s">
        <v>201</v>
      </c>
      <c r="R34" t="s">
        <v>58</v>
      </c>
      <c r="S34" t="s">
        <v>59</v>
      </c>
      <c r="T34" t="s">
        <v>60</v>
      </c>
    </row>
    <row r="35" spans="1:20" ht="24" customHeight="1">
      <c r="A35" t="s">
        <v>202</v>
      </c>
      <c r="B35" t="s">
        <v>199</v>
      </c>
      <c r="C35" t="s">
        <v>62</v>
      </c>
      <c r="D35" t="s">
        <v>111</v>
      </c>
      <c r="E35" s="6" t="s">
        <v>112</v>
      </c>
      <c r="F35" s="4">
        <v>0</v>
      </c>
      <c r="G35" t="s">
        <v>203</v>
      </c>
      <c r="H35" s="5">
        <v>0</v>
      </c>
      <c r="I35" s="7">
        <f>IF(E35="Included",H35*Assumptions!$B$6,0)</f>
        <v>0</v>
      </c>
      <c r="J35" s="7">
        <f>IF(E35="Included",H35*Assumptions!$B$7,0)</f>
        <v>0</v>
      </c>
      <c r="K35" s="7">
        <f>IF(E35="Included",H35*Assumptions!$B$8,0)</f>
        <v>0</v>
      </c>
      <c r="L35" s="7">
        <f t="shared" si="0"/>
        <v>0</v>
      </c>
      <c r="M35" s="7">
        <f>L35*Assumptions!$B$13</f>
        <v>0</v>
      </c>
      <c r="N35" s="7">
        <f>L35*Assumptions!$B$14</f>
        <v>0</v>
      </c>
      <c r="O35" s="8" t="s">
        <v>55</v>
      </c>
      <c r="P35" t="s">
        <v>64</v>
      </c>
      <c r="Q35" t="s">
        <v>201</v>
      </c>
      <c r="R35" t="s">
        <v>58</v>
      </c>
      <c r="S35" t="s">
        <v>59</v>
      </c>
      <c r="T35" t="s">
        <v>115</v>
      </c>
    </row>
    <row r="36" spans="1:20" ht="24" customHeight="1">
      <c r="A36" t="s">
        <v>204</v>
      </c>
      <c r="B36" t="s">
        <v>199</v>
      </c>
      <c r="C36" t="s">
        <v>66</v>
      </c>
      <c r="D36" t="s">
        <v>111</v>
      </c>
      <c r="E36" s="6" t="s">
        <v>112</v>
      </c>
      <c r="F36" s="4">
        <v>0</v>
      </c>
      <c r="G36" t="s">
        <v>205</v>
      </c>
      <c r="H36" s="5">
        <v>0</v>
      </c>
      <c r="I36" s="7">
        <f>IF(E36="Included",H36*Assumptions!$B$6,0)</f>
        <v>0</v>
      </c>
      <c r="J36" s="7">
        <f>IF(E36="Included",H36*Assumptions!$B$7,0)</f>
        <v>0</v>
      </c>
      <c r="K36" s="7">
        <f>IF(E36="Included",H36*Assumptions!$B$8,0)</f>
        <v>0</v>
      </c>
      <c r="L36" s="7">
        <f t="shared" si="0"/>
        <v>0</v>
      </c>
      <c r="M36" s="7">
        <f>L36*Assumptions!$B$13</f>
        <v>0</v>
      </c>
      <c r="N36" s="7">
        <f>L36*Assumptions!$B$14</f>
        <v>0</v>
      </c>
      <c r="O36" s="8" t="s">
        <v>55</v>
      </c>
      <c r="P36" t="s">
        <v>68</v>
      </c>
      <c r="Q36" t="s">
        <v>201</v>
      </c>
      <c r="R36" t="s">
        <v>58</v>
      </c>
      <c r="S36" t="s">
        <v>59</v>
      </c>
      <c r="T36" t="s">
        <v>115</v>
      </c>
    </row>
    <row r="37" spans="1:20" ht="24" customHeight="1">
      <c r="A37" t="s">
        <v>206</v>
      </c>
      <c r="B37" t="s">
        <v>199</v>
      </c>
      <c r="C37" t="s">
        <v>70</v>
      </c>
      <c r="D37" t="s">
        <v>52</v>
      </c>
      <c r="E37" s="6" t="s">
        <v>53</v>
      </c>
      <c r="F37" s="4">
        <v>5</v>
      </c>
      <c r="G37" t="s">
        <v>207</v>
      </c>
      <c r="H37" s="5">
        <v>250000</v>
      </c>
      <c r="I37" s="7">
        <f>IF(E37="Included",H37*Assumptions!$B$6,0)</f>
        <v>55000</v>
      </c>
      <c r="J37" s="7">
        <f>IF(E37="Included",H37*Assumptions!$B$7,0)</f>
        <v>15000</v>
      </c>
      <c r="K37" s="7">
        <f>IF(E37="Included",H37*Assumptions!$B$8,0)</f>
        <v>12500</v>
      </c>
      <c r="L37" s="7">
        <f t="shared" si="0"/>
        <v>332500</v>
      </c>
      <c r="M37" s="7">
        <f>L37*Assumptions!$B$13</f>
        <v>232749.99999999997</v>
      </c>
      <c r="N37" s="7">
        <f>L37*Assumptions!$B$14</f>
        <v>498750</v>
      </c>
      <c r="O37" s="8" t="s">
        <v>55</v>
      </c>
      <c r="P37" t="s">
        <v>72</v>
      </c>
      <c r="Q37" t="s">
        <v>201</v>
      </c>
      <c r="R37" t="s">
        <v>73</v>
      </c>
      <c r="S37" t="s">
        <v>74</v>
      </c>
      <c r="T37" t="s">
        <v>60</v>
      </c>
    </row>
    <row r="38" spans="1:20" ht="24" customHeight="1">
      <c r="A38" t="s">
        <v>208</v>
      </c>
      <c r="B38" t="s">
        <v>199</v>
      </c>
      <c r="C38" t="s">
        <v>76</v>
      </c>
      <c r="D38" t="s">
        <v>52</v>
      </c>
      <c r="E38" s="6" t="s">
        <v>53</v>
      </c>
      <c r="F38" s="4">
        <v>8</v>
      </c>
      <c r="G38" t="s">
        <v>209</v>
      </c>
      <c r="H38" s="5">
        <v>370000</v>
      </c>
      <c r="I38" s="7">
        <f>IF(E38="Included",H38*Assumptions!$B$6,0)</f>
        <v>81400</v>
      </c>
      <c r="J38" s="7">
        <f>IF(E38="Included",H38*Assumptions!$B$7,0)</f>
        <v>22200</v>
      </c>
      <c r="K38" s="7">
        <f>IF(E38="Included",H38*Assumptions!$B$8,0)</f>
        <v>18500</v>
      </c>
      <c r="L38" s="7">
        <f t="shared" ref="L38:L69" si="1">IF(E38="Included",SUM(H38:K38),0)</f>
        <v>492100</v>
      </c>
      <c r="M38" s="7">
        <f>L38*Assumptions!$B$13</f>
        <v>344470</v>
      </c>
      <c r="N38" s="7">
        <f>L38*Assumptions!$B$14</f>
        <v>738150</v>
      </c>
      <c r="O38" s="8" t="s">
        <v>55</v>
      </c>
      <c r="P38" t="s">
        <v>78</v>
      </c>
      <c r="Q38" t="s">
        <v>210</v>
      </c>
      <c r="R38" t="s">
        <v>80</v>
      </c>
      <c r="S38" t="s">
        <v>81</v>
      </c>
      <c r="T38" t="s">
        <v>60</v>
      </c>
    </row>
    <row r="39" spans="1:20" ht="24" customHeight="1">
      <c r="A39" t="s">
        <v>211</v>
      </c>
      <c r="B39" t="s">
        <v>199</v>
      </c>
      <c r="C39" t="s">
        <v>83</v>
      </c>
      <c r="D39" t="s">
        <v>111</v>
      </c>
      <c r="E39" s="6" t="s">
        <v>112</v>
      </c>
      <c r="F39" s="4">
        <v>0</v>
      </c>
      <c r="G39" t="s">
        <v>212</v>
      </c>
      <c r="H39" s="5">
        <v>0</v>
      </c>
      <c r="I39" s="7">
        <f>IF(E39="Included",H39*Assumptions!$B$6,0)</f>
        <v>0</v>
      </c>
      <c r="J39" s="7">
        <f>IF(E39="Included",H39*Assumptions!$B$7,0)</f>
        <v>0</v>
      </c>
      <c r="K39" s="7">
        <f>IF(E39="Included",H39*Assumptions!$B$8,0)</f>
        <v>0</v>
      </c>
      <c r="L39" s="7">
        <f t="shared" si="1"/>
        <v>0</v>
      </c>
      <c r="M39" s="7">
        <f>L39*Assumptions!$B$13</f>
        <v>0</v>
      </c>
      <c r="N39" s="7">
        <f>L39*Assumptions!$B$14</f>
        <v>0</v>
      </c>
      <c r="O39" s="8" t="s">
        <v>55</v>
      </c>
      <c r="P39" t="s">
        <v>85</v>
      </c>
      <c r="Q39" t="s">
        <v>210</v>
      </c>
      <c r="R39" t="s">
        <v>80</v>
      </c>
      <c r="S39" t="s">
        <v>81</v>
      </c>
      <c r="T39" t="s">
        <v>115</v>
      </c>
    </row>
    <row r="40" spans="1:20" ht="24" customHeight="1">
      <c r="A40" t="s">
        <v>213</v>
      </c>
      <c r="B40" t="s">
        <v>199</v>
      </c>
      <c r="C40" t="s">
        <v>87</v>
      </c>
      <c r="D40" t="s">
        <v>111</v>
      </c>
      <c r="E40" s="6" t="s">
        <v>112</v>
      </c>
      <c r="F40" s="4">
        <v>0</v>
      </c>
      <c r="G40" t="s">
        <v>214</v>
      </c>
      <c r="H40" s="5">
        <v>0</v>
      </c>
      <c r="I40" s="7">
        <f>IF(E40="Included",H40*Assumptions!$B$6,0)</f>
        <v>0</v>
      </c>
      <c r="J40" s="7">
        <f>IF(E40="Included",H40*Assumptions!$B$7,0)</f>
        <v>0</v>
      </c>
      <c r="K40" s="7">
        <f>IF(E40="Included",H40*Assumptions!$B$8,0)</f>
        <v>0</v>
      </c>
      <c r="L40" s="7">
        <f t="shared" si="1"/>
        <v>0</v>
      </c>
      <c r="M40" s="7">
        <f>L40*Assumptions!$B$13</f>
        <v>0</v>
      </c>
      <c r="N40" s="7">
        <f>L40*Assumptions!$B$14</f>
        <v>0</v>
      </c>
      <c r="O40" s="8" t="s">
        <v>55</v>
      </c>
      <c r="P40" t="s">
        <v>89</v>
      </c>
      <c r="Q40" t="s">
        <v>210</v>
      </c>
      <c r="R40" t="s">
        <v>80</v>
      </c>
      <c r="S40" t="s">
        <v>81</v>
      </c>
      <c r="T40" t="s">
        <v>115</v>
      </c>
    </row>
    <row r="41" spans="1:20" ht="24" customHeight="1">
      <c r="A41" t="s">
        <v>215</v>
      </c>
      <c r="B41" t="s">
        <v>199</v>
      </c>
      <c r="C41" t="s">
        <v>91</v>
      </c>
      <c r="D41" t="s">
        <v>111</v>
      </c>
      <c r="E41" s="6" t="s">
        <v>112</v>
      </c>
      <c r="F41" s="4">
        <v>0</v>
      </c>
      <c r="G41" t="s">
        <v>216</v>
      </c>
      <c r="H41" s="5">
        <v>0</v>
      </c>
      <c r="I41" s="7">
        <f>IF(E41="Included",H41*Assumptions!$B$6,0)</f>
        <v>0</v>
      </c>
      <c r="J41" s="7">
        <f>IF(E41="Included",H41*Assumptions!$B$7,0)</f>
        <v>0</v>
      </c>
      <c r="K41" s="7">
        <f>IF(E41="Included",H41*Assumptions!$B$8,0)</f>
        <v>0</v>
      </c>
      <c r="L41" s="7">
        <f t="shared" si="1"/>
        <v>0</v>
      </c>
      <c r="M41" s="7">
        <f>L41*Assumptions!$B$13</f>
        <v>0</v>
      </c>
      <c r="N41" s="7">
        <f>L41*Assumptions!$B$14</f>
        <v>0</v>
      </c>
      <c r="O41" s="8" t="s">
        <v>55</v>
      </c>
      <c r="P41" t="s">
        <v>93</v>
      </c>
      <c r="Q41" t="s">
        <v>210</v>
      </c>
      <c r="R41" t="s">
        <v>80</v>
      </c>
      <c r="S41" t="s">
        <v>81</v>
      </c>
      <c r="T41" t="s">
        <v>115</v>
      </c>
    </row>
    <row r="42" spans="1:20" ht="24" customHeight="1">
      <c r="A42" t="s">
        <v>217</v>
      </c>
      <c r="B42" t="s">
        <v>199</v>
      </c>
      <c r="C42" t="s">
        <v>95</v>
      </c>
      <c r="D42" t="s">
        <v>52</v>
      </c>
      <c r="E42" s="6" t="s">
        <v>53</v>
      </c>
      <c r="F42" s="4">
        <v>15</v>
      </c>
      <c r="G42" t="s">
        <v>218</v>
      </c>
      <c r="H42" s="5">
        <v>390000</v>
      </c>
      <c r="I42" s="7">
        <f>IF(E42="Included",H42*Assumptions!$B$6,0)</f>
        <v>85800</v>
      </c>
      <c r="J42" s="7">
        <f>IF(E42="Included",H42*Assumptions!$B$7,0)</f>
        <v>23400</v>
      </c>
      <c r="K42" s="7">
        <f>IF(E42="Included",H42*Assumptions!$B$8,0)</f>
        <v>19500</v>
      </c>
      <c r="L42" s="7">
        <f t="shared" si="1"/>
        <v>518700</v>
      </c>
      <c r="M42" s="7">
        <f>L42*Assumptions!$B$13</f>
        <v>363090</v>
      </c>
      <c r="N42" s="7">
        <f>L42*Assumptions!$B$14</f>
        <v>778050</v>
      </c>
      <c r="O42" s="8" t="s">
        <v>55</v>
      </c>
      <c r="P42" t="s">
        <v>97</v>
      </c>
      <c r="Q42" t="s">
        <v>219</v>
      </c>
      <c r="R42" t="s">
        <v>99</v>
      </c>
      <c r="S42" t="s">
        <v>100</v>
      </c>
      <c r="T42" t="s">
        <v>60</v>
      </c>
    </row>
    <row r="43" spans="1:20" ht="24" customHeight="1">
      <c r="A43" t="s">
        <v>220</v>
      </c>
      <c r="B43" t="s">
        <v>199</v>
      </c>
      <c r="C43" t="s">
        <v>102</v>
      </c>
      <c r="D43" t="s">
        <v>52</v>
      </c>
      <c r="E43" s="6" t="s">
        <v>53</v>
      </c>
      <c r="F43" s="4">
        <v>16</v>
      </c>
      <c r="G43" t="s">
        <v>221</v>
      </c>
      <c r="H43" s="5">
        <v>310000</v>
      </c>
      <c r="I43" s="7">
        <f>IF(E43="Included",H43*Assumptions!$B$6,0)</f>
        <v>68200</v>
      </c>
      <c r="J43" s="7">
        <f>IF(E43="Included",H43*Assumptions!$B$7,0)</f>
        <v>18600</v>
      </c>
      <c r="K43" s="7">
        <f>IF(E43="Included",H43*Assumptions!$B$8,0)</f>
        <v>15500</v>
      </c>
      <c r="L43" s="7">
        <f t="shared" si="1"/>
        <v>412300</v>
      </c>
      <c r="M43" s="7">
        <f>L43*Assumptions!$B$13</f>
        <v>288610</v>
      </c>
      <c r="N43" s="7">
        <f>L43*Assumptions!$B$14</f>
        <v>618450</v>
      </c>
      <c r="O43" s="8" t="s">
        <v>55</v>
      </c>
      <c r="P43" t="s">
        <v>104</v>
      </c>
      <c r="Q43" t="s">
        <v>219</v>
      </c>
      <c r="R43" t="s">
        <v>99</v>
      </c>
      <c r="S43" t="s">
        <v>100</v>
      </c>
      <c r="T43" t="s">
        <v>60</v>
      </c>
    </row>
    <row r="44" spans="1:20" ht="24" customHeight="1">
      <c r="A44" t="s">
        <v>222</v>
      </c>
      <c r="B44" t="s">
        <v>199</v>
      </c>
      <c r="C44" t="s">
        <v>106</v>
      </c>
      <c r="D44" t="s">
        <v>52</v>
      </c>
      <c r="E44" s="6" t="s">
        <v>53</v>
      </c>
      <c r="F44" s="4">
        <v>7</v>
      </c>
      <c r="G44" t="s">
        <v>223</v>
      </c>
      <c r="H44" s="5">
        <v>175000</v>
      </c>
      <c r="I44" s="7">
        <f>IF(E44="Included",H44*Assumptions!$B$6,0)</f>
        <v>38500</v>
      </c>
      <c r="J44" s="7">
        <f>IF(E44="Included",H44*Assumptions!$B$7,0)</f>
        <v>10500</v>
      </c>
      <c r="K44" s="7">
        <f>IF(E44="Included",H44*Assumptions!$B$8,0)</f>
        <v>8750</v>
      </c>
      <c r="L44" s="7">
        <f t="shared" si="1"/>
        <v>232750</v>
      </c>
      <c r="M44" s="7">
        <f>L44*Assumptions!$B$13</f>
        <v>162925</v>
      </c>
      <c r="N44" s="7">
        <f>L44*Assumptions!$B$14</f>
        <v>349125</v>
      </c>
      <c r="O44" s="8" t="s">
        <v>55</v>
      </c>
      <c r="P44" t="s">
        <v>108</v>
      </c>
      <c r="Q44" t="s">
        <v>219</v>
      </c>
      <c r="R44" t="s">
        <v>99</v>
      </c>
      <c r="S44" t="s">
        <v>100</v>
      </c>
      <c r="T44" t="s">
        <v>60</v>
      </c>
    </row>
    <row r="45" spans="1:20" ht="24" customHeight="1">
      <c r="A45" t="s">
        <v>224</v>
      </c>
      <c r="B45" t="s">
        <v>199</v>
      </c>
      <c r="C45" t="s">
        <v>110</v>
      </c>
      <c r="D45" t="s">
        <v>52</v>
      </c>
      <c r="E45" s="6" t="s">
        <v>53</v>
      </c>
      <c r="F45" s="4">
        <v>6</v>
      </c>
      <c r="G45" t="s">
        <v>225</v>
      </c>
      <c r="H45" s="5">
        <v>160000</v>
      </c>
      <c r="I45" s="7">
        <f>IF(E45="Included",H45*Assumptions!$B$6,0)</f>
        <v>35200</v>
      </c>
      <c r="J45" s="7">
        <f>IF(E45="Included",H45*Assumptions!$B$7,0)</f>
        <v>9600</v>
      </c>
      <c r="K45" s="7">
        <f>IF(E45="Included",H45*Assumptions!$B$8,0)</f>
        <v>8000</v>
      </c>
      <c r="L45" s="7">
        <f t="shared" si="1"/>
        <v>212800</v>
      </c>
      <c r="M45" s="7">
        <f>L45*Assumptions!$B$13</f>
        <v>148960</v>
      </c>
      <c r="N45" s="7">
        <f>L45*Assumptions!$B$14</f>
        <v>319200</v>
      </c>
      <c r="O45" s="8" t="s">
        <v>55</v>
      </c>
      <c r="P45" t="s">
        <v>114</v>
      </c>
      <c r="Q45" t="s">
        <v>219</v>
      </c>
      <c r="R45" t="s">
        <v>99</v>
      </c>
      <c r="S45" t="s">
        <v>100</v>
      </c>
      <c r="T45" t="s">
        <v>60</v>
      </c>
    </row>
    <row r="46" spans="1:20" ht="24" customHeight="1">
      <c r="A46" t="s">
        <v>226</v>
      </c>
      <c r="B46" t="s">
        <v>199</v>
      </c>
      <c r="C46" t="s">
        <v>117</v>
      </c>
      <c r="D46" t="s">
        <v>111</v>
      </c>
      <c r="E46" s="6" t="s">
        <v>112</v>
      </c>
      <c r="F46" s="4">
        <v>0</v>
      </c>
      <c r="G46" t="s">
        <v>227</v>
      </c>
      <c r="H46" s="5">
        <v>0</v>
      </c>
      <c r="I46" s="7">
        <f>IF(E46="Included",H46*Assumptions!$B$6,0)</f>
        <v>0</v>
      </c>
      <c r="J46" s="7">
        <f>IF(E46="Included",H46*Assumptions!$B$7,0)</f>
        <v>0</v>
      </c>
      <c r="K46" s="7">
        <f>IF(E46="Included",H46*Assumptions!$B$8,0)</f>
        <v>0</v>
      </c>
      <c r="L46" s="7">
        <f t="shared" si="1"/>
        <v>0</v>
      </c>
      <c r="M46" s="7">
        <f>L46*Assumptions!$B$13</f>
        <v>0</v>
      </c>
      <c r="N46" s="7">
        <f>L46*Assumptions!$B$14</f>
        <v>0</v>
      </c>
      <c r="O46" s="8" t="s">
        <v>55</v>
      </c>
      <c r="P46" t="s">
        <v>119</v>
      </c>
      <c r="Q46" t="s">
        <v>219</v>
      </c>
      <c r="R46" t="s">
        <v>99</v>
      </c>
      <c r="S46" t="s">
        <v>100</v>
      </c>
      <c r="T46" t="s">
        <v>115</v>
      </c>
    </row>
    <row r="47" spans="1:20" ht="24" customHeight="1">
      <c r="A47" t="s">
        <v>228</v>
      </c>
      <c r="B47" t="s">
        <v>199</v>
      </c>
      <c r="C47" t="s">
        <v>121</v>
      </c>
      <c r="D47" t="s">
        <v>52</v>
      </c>
      <c r="E47" s="6" t="s">
        <v>53</v>
      </c>
      <c r="F47" s="4">
        <v>43</v>
      </c>
      <c r="G47" t="s">
        <v>229</v>
      </c>
      <c r="H47" s="5">
        <v>650000</v>
      </c>
      <c r="I47" s="7">
        <f>IF(E47="Included",H47*Assumptions!$B$6,0)</f>
        <v>143000</v>
      </c>
      <c r="J47" s="7">
        <f>IF(E47="Included",H47*Assumptions!$B$7,0)</f>
        <v>39000</v>
      </c>
      <c r="K47" s="7">
        <f>IF(E47="Included",H47*Assumptions!$B$8,0)</f>
        <v>32500</v>
      </c>
      <c r="L47" s="7">
        <f t="shared" si="1"/>
        <v>864500</v>
      </c>
      <c r="M47" s="7">
        <f>L47*Assumptions!$B$13</f>
        <v>605150</v>
      </c>
      <c r="N47" s="7">
        <f>L47*Assumptions!$B$14</f>
        <v>1296750</v>
      </c>
      <c r="O47" s="8" t="s">
        <v>55</v>
      </c>
      <c r="P47" t="s">
        <v>123</v>
      </c>
      <c r="Q47" t="s">
        <v>230</v>
      </c>
      <c r="R47" t="s">
        <v>99</v>
      </c>
      <c r="S47" t="s">
        <v>100</v>
      </c>
      <c r="T47" t="s">
        <v>60</v>
      </c>
    </row>
    <row r="48" spans="1:20" ht="24" customHeight="1">
      <c r="A48" t="s">
        <v>231</v>
      </c>
      <c r="B48" t="s">
        <v>199</v>
      </c>
      <c r="C48" t="s">
        <v>126</v>
      </c>
      <c r="D48" t="s">
        <v>52</v>
      </c>
      <c r="E48" s="6" t="s">
        <v>53</v>
      </c>
      <c r="F48" s="4">
        <v>2</v>
      </c>
      <c r="G48" t="s">
        <v>232</v>
      </c>
      <c r="H48" s="5">
        <v>85000</v>
      </c>
      <c r="I48" s="7">
        <f>IF(E48="Included",H48*Assumptions!$B$6,0)</f>
        <v>18700</v>
      </c>
      <c r="J48" s="7">
        <f>IF(E48="Included",H48*Assumptions!$B$7,0)</f>
        <v>5100</v>
      </c>
      <c r="K48" s="7">
        <f>IF(E48="Included",H48*Assumptions!$B$8,0)</f>
        <v>4250</v>
      </c>
      <c r="L48" s="7">
        <f t="shared" si="1"/>
        <v>113050</v>
      </c>
      <c r="M48" s="7">
        <f>L48*Assumptions!$B$13</f>
        <v>79135</v>
      </c>
      <c r="N48" s="7">
        <f>L48*Assumptions!$B$14</f>
        <v>169575</v>
      </c>
      <c r="O48" s="8" t="s">
        <v>55</v>
      </c>
      <c r="P48" t="s">
        <v>128</v>
      </c>
      <c r="Q48" t="s">
        <v>230</v>
      </c>
      <c r="R48" t="s">
        <v>99</v>
      </c>
      <c r="S48" t="s">
        <v>100</v>
      </c>
      <c r="T48" t="s">
        <v>60</v>
      </c>
    </row>
    <row r="49" spans="1:20" ht="24" customHeight="1">
      <c r="A49" t="s">
        <v>233</v>
      </c>
      <c r="B49" t="s">
        <v>199</v>
      </c>
      <c r="C49" t="s">
        <v>130</v>
      </c>
      <c r="D49" t="s">
        <v>111</v>
      </c>
      <c r="E49" s="6" t="s">
        <v>112</v>
      </c>
      <c r="F49" s="4">
        <v>0</v>
      </c>
      <c r="G49" t="s">
        <v>234</v>
      </c>
      <c r="H49" s="5">
        <v>0</v>
      </c>
      <c r="I49" s="7">
        <f>IF(E49="Included",H49*Assumptions!$B$6,0)</f>
        <v>0</v>
      </c>
      <c r="J49" s="7">
        <f>IF(E49="Included",H49*Assumptions!$B$7,0)</f>
        <v>0</v>
      </c>
      <c r="K49" s="7">
        <f>IF(E49="Included",H49*Assumptions!$B$8,0)</f>
        <v>0</v>
      </c>
      <c r="L49" s="7">
        <f t="shared" si="1"/>
        <v>0</v>
      </c>
      <c r="M49" s="7">
        <f>L49*Assumptions!$B$13</f>
        <v>0</v>
      </c>
      <c r="N49" s="7">
        <f>L49*Assumptions!$B$14</f>
        <v>0</v>
      </c>
      <c r="O49" s="8" t="s">
        <v>55</v>
      </c>
      <c r="P49" t="s">
        <v>132</v>
      </c>
      <c r="Q49" t="s">
        <v>235</v>
      </c>
      <c r="R49" t="s">
        <v>99</v>
      </c>
      <c r="S49" t="s">
        <v>100</v>
      </c>
      <c r="T49" t="s">
        <v>115</v>
      </c>
    </row>
    <row r="50" spans="1:20" ht="24" customHeight="1">
      <c r="A50" t="s">
        <v>236</v>
      </c>
      <c r="B50" t="s">
        <v>199</v>
      </c>
      <c r="C50" t="s">
        <v>135</v>
      </c>
      <c r="D50" t="s">
        <v>52</v>
      </c>
      <c r="E50" s="6" t="s">
        <v>53</v>
      </c>
      <c r="F50" s="4">
        <v>11</v>
      </c>
      <c r="G50" t="s">
        <v>237</v>
      </c>
      <c r="H50" s="5">
        <v>290000</v>
      </c>
      <c r="I50" s="7">
        <f>IF(E50="Included",H50*Assumptions!$B$6,0)</f>
        <v>63800</v>
      </c>
      <c r="J50" s="7">
        <f>IF(E50="Included",H50*Assumptions!$B$7,0)</f>
        <v>17400</v>
      </c>
      <c r="K50" s="7">
        <f>IF(E50="Included",H50*Assumptions!$B$8,0)</f>
        <v>14500</v>
      </c>
      <c r="L50" s="7">
        <f t="shared" si="1"/>
        <v>385700</v>
      </c>
      <c r="M50" s="7">
        <f>L50*Assumptions!$B$13</f>
        <v>269990</v>
      </c>
      <c r="N50" s="7">
        <f>L50*Assumptions!$B$14</f>
        <v>578550</v>
      </c>
      <c r="O50" s="8" t="s">
        <v>55</v>
      </c>
      <c r="P50" t="s">
        <v>137</v>
      </c>
      <c r="Q50" t="s">
        <v>238</v>
      </c>
      <c r="R50" t="s">
        <v>139</v>
      </c>
      <c r="S50" t="s">
        <v>140</v>
      </c>
      <c r="T50" t="s">
        <v>60</v>
      </c>
    </row>
    <row r="51" spans="1:20" ht="24" customHeight="1">
      <c r="A51" t="s">
        <v>239</v>
      </c>
      <c r="B51" t="s">
        <v>199</v>
      </c>
      <c r="C51" t="s">
        <v>142</v>
      </c>
      <c r="D51" t="s">
        <v>52</v>
      </c>
      <c r="E51" s="6" t="s">
        <v>53</v>
      </c>
      <c r="F51" s="4">
        <v>11</v>
      </c>
      <c r="G51" t="s">
        <v>240</v>
      </c>
      <c r="H51" s="5">
        <v>370000</v>
      </c>
      <c r="I51" s="7">
        <f>IF(E51="Included",H51*Assumptions!$B$6,0)</f>
        <v>81400</v>
      </c>
      <c r="J51" s="7">
        <f>IF(E51="Included",H51*Assumptions!$B$7,0)</f>
        <v>22200</v>
      </c>
      <c r="K51" s="7">
        <f>IF(E51="Included",H51*Assumptions!$B$8,0)</f>
        <v>18500</v>
      </c>
      <c r="L51" s="7">
        <f t="shared" si="1"/>
        <v>492100</v>
      </c>
      <c r="M51" s="7">
        <f>L51*Assumptions!$B$13</f>
        <v>344470</v>
      </c>
      <c r="N51" s="7">
        <f>L51*Assumptions!$B$14</f>
        <v>738150</v>
      </c>
      <c r="O51" s="8" t="s">
        <v>55</v>
      </c>
      <c r="P51" t="s">
        <v>144</v>
      </c>
      <c r="Q51" t="s">
        <v>241</v>
      </c>
      <c r="R51" t="s">
        <v>58</v>
      </c>
      <c r="S51" t="s">
        <v>59</v>
      </c>
      <c r="T51" t="s">
        <v>60</v>
      </c>
    </row>
    <row r="52" spans="1:20" ht="24" customHeight="1">
      <c r="A52" t="s">
        <v>242</v>
      </c>
      <c r="B52" t="s">
        <v>199</v>
      </c>
      <c r="C52" t="s">
        <v>147</v>
      </c>
      <c r="D52" t="s">
        <v>111</v>
      </c>
      <c r="E52" s="6" t="s">
        <v>112</v>
      </c>
      <c r="F52" s="4">
        <v>0</v>
      </c>
      <c r="G52" t="s">
        <v>243</v>
      </c>
      <c r="H52" s="5">
        <v>0</v>
      </c>
      <c r="I52" s="7">
        <f>IF(E52="Included",H52*Assumptions!$B$6,0)</f>
        <v>0</v>
      </c>
      <c r="J52" s="7">
        <f>IF(E52="Included",H52*Assumptions!$B$7,0)</f>
        <v>0</v>
      </c>
      <c r="K52" s="7">
        <f>IF(E52="Included",H52*Assumptions!$B$8,0)</f>
        <v>0</v>
      </c>
      <c r="L52" s="7">
        <f t="shared" si="1"/>
        <v>0</v>
      </c>
      <c r="M52" s="7">
        <f>L52*Assumptions!$B$13</f>
        <v>0</v>
      </c>
      <c r="N52" s="7">
        <f>L52*Assumptions!$B$14</f>
        <v>0</v>
      </c>
      <c r="O52" s="8" t="s">
        <v>55</v>
      </c>
      <c r="P52" t="s">
        <v>149</v>
      </c>
      <c r="Q52" t="s">
        <v>244</v>
      </c>
      <c r="R52" t="s">
        <v>73</v>
      </c>
      <c r="S52" t="s">
        <v>74</v>
      </c>
      <c r="T52" t="s">
        <v>115</v>
      </c>
    </row>
    <row r="53" spans="1:20" ht="24" customHeight="1">
      <c r="A53" t="s">
        <v>245</v>
      </c>
      <c r="B53" t="s">
        <v>199</v>
      </c>
      <c r="C53" t="s">
        <v>152</v>
      </c>
      <c r="D53" t="s">
        <v>52</v>
      </c>
      <c r="E53" s="6" t="s">
        <v>53</v>
      </c>
      <c r="F53" s="4">
        <v>4</v>
      </c>
      <c r="G53" t="s">
        <v>246</v>
      </c>
      <c r="H53" s="5">
        <v>210000</v>
      </c>
      <c r="I53" s="7">
        <f>IF(E53="Included",H53*Assumptions!$B$6,0)</f>
        <v>46200</v>
      </c>
      <c r="J53" s="7">
        <f>IF(E53="Included",H53*Assumptions!$B$7,0)</f>
        <v>12600</v>
      </c>
      <c r="K53" s="7">
        <f>IF(E53="Included",H53*Assumptions!$B$8,0)</f>
        <v>10500</v>
      </c>
      <c r="L53" s="7">
        <f t="shared" si="1"/>
        <v>279300</v>
      </c>
      <c r="M53" s="7">
        <f>L53*Assumptions!$B$13</f>
        <v>195510</v>
      </c>
      <c r="N53" s="7">
        <f>L53*Assumptions!$B$14</f>
        <v>418950</v>
      </c>
      <c r="O53" s="8" t="s">
        <v>55</v>
      </c>
      <c r="P53" t="s">
        <v>154</v>
      </c>
      <c r="Q53" t="s">
        <v>247</v>
      </c>
      <c r="R53" t="s">
        <v>156</v>
      </c>
      <c r="S53" t="s">
        <v>157</v>
      </c>
      <c r="T53" t="s">
        <v>60</v>
      </c>
    </row>
    <row r="54" spans="1:20" ht="24" customHeight="1">
      <c r="A54" t="s">
        <v>248</v>
      </c>
      <c r="B54" t="s">
        <v>199</v>
      </c>
      <c r="C54" t="s">
        <v>159</v>
      </c>
      <c r="D54" t="s">
        <v>52</v>
      </c>
      <c r="E54" s="6" t="s">
        <v>53</v>
      </c>
      <c r="F54" s="4">
        <v>3</v>
      </c>
      <c r="G54" t="s">
        <v>249</v>
      </c>
      <c r="H54" s="5">
        <v>280000</v>
      </c>
      <c r="I54" s="7">
        <f>IF(E54="Included",H54*Assumptions!$B$6,0)</f>
        <v>61600</v>
      </c>
      <c r="J54" s="7">
        <f>IF(E54="Included",H54*Assumptions!$B$7,0)</f>
        <v>16800</v>
      </c>
      <c r="K54" s="7">
        <f>IF(E54="Included",H54*Assumptions!$B$8,0)</f>
        <v>14000</v>
      </c>
      <c r="L54" s="7">
        <f t="shared" si="1"/>
        <v>372400</v>
      </c>
      <c r="M54" s="7">
        <f>L54*Assumptions!$B$13</f>
        <v>260679.99999999997</v>
      </c>
      <c r="N54" s="7">
        <f>L54*Assumptions!$B$14</f>
        <v>558600</v>
      </c>
      <c r="O54" s="8" t="s">
        <v>55</v>
      </c>
      <c r="P54" t="s">
        <v>161</v>
      </c>
      <c r="Q54" t="s">
        <v>250</v>
      </c>
      <c r="R54" t="s">
        <v>156</v>
      </c>
      <c r="S54" t="s">
        <v>157</v>
      </c>
      <c r="T54" t="s">
        <v>60</v>
      </c>
    </row>
    <row r="55" spans="1:20" ht="24" customHeight="1">
      <c r="A55" t="s">
        <v>251</v>
      </c>
      <c r="B55" t="s">
        <v>199</v>
      </c>
      <c r="C55" t="s">
        <v>164</v>
      </c>
      <c r="D55" t="s">
        <v>52</v>
      </c>
      <c r="E55" s="6" t="s">
        <v>53</v>
      </c>
      <c r="F55" s="4">
        <v>1</v>
      </c>
      <c r="G55" t="s">
        <v>252</v>
      </c>
      <c r="H55" s="5">
        <v>80000</v>
      </c>
      <c r="I55" s="7">
        <f>IF(E55="Included",H55*Assumptions!$B$6,0)</f>
        <v>17600</v>
      </c>
      <c r="J55" s="7">
        <f>IF(E55="Included",H55*Assumptions!$B$7,0)</f>
        <v>4800</v>
      </c>
      <c r="K55" s="7">
        <f>IF(E55="Included",H55*Assumptions!$B$8,0)</f>
        <v>4000</v>
      </c>
      <c r="L55" s="7">
        <f t="shared" si="1"/>
        <v>106400</v>
      </c>
      <c r="M55" s="7">
        <f>L55*Assumptions!$B$13</f>
        <v>74480</v>
      </c>
      <c r="N55" s="7">
        <f>L55*Assumptions!$B$14</f>
        <v>159600</v>
      </c>
      <c r="O55" s="8" t="s">
        <v>55</v>
      </c>
      <c r="P55" t="s">
        <v>166</v>
      </c>
      <c r="Q55" t="s">
        <v>253</v>
      </c>
      <c r="R55" t="s">
        <v>156</v>
      </c>
      <c r="S55" t="s">
        <v>157</v>
      </c>
      <c r="T55" t="s">
        <v>60</v>
      </c>
    </row>
    <row r="56" spans="1:20" ht="24" customHeight="1">
      <c r="A56" t="s">
        <v>254</v>
      </c>
      <c r="B56" t="s">
        <v>199</v>
      </c>
      <c r="C56" t="s">
        <v>169</v>
      </c>
      <c r="D56" t="s">
        <v>111</v>
      </c>
      <c r="E56" s="6" t="s">
        <v>112</v>
      </c>
      <c r="F56" s="4">
        <v>0</v>
      </c>
      <c r="G56" t="s">
        <v>255</v>
      </c>
      <c r="H56" s="5">
        <v>0</v>
      </c>
      <c r="I56" s="7">
        <f>IF(E56="Included",H56*Assumptions!$B$6,0)</f>
        <v>0</v>
      </c>
      <c r="J56" s="7">
        <f>IF(E56="Included",H56*Assumptions!$B$7,0)</f>
        <v>0</v>
      </c>
      <c r="K56" s="7">
        <f>IF(E56="Included",H56*Assumptions!$B$8,0)</f>
        <v>0</v>
      </c>
      <c r="L56" s="7">
        <f t="shared" si="1"/>
        <v>0</v>
      </c>
      <c r="M56" s="7">
        <f>L56*Assumptions!$B$13</f>
        <v>0</v>
      </c>
      <c r="N56" s="7">
        <f>L56*Assumptions!$B$14</f>
        <v>0</v>
      </c>
      <c r="O56" s="8" t="s">
        <v>55</v>
      </c>
      <c r="P56" t="s">
        <v>171</v>
      </c>
      <c r="Q56" t="s">
        <v>256</v>
      </c>
      <c r="R56" t="s">
        <v>99</v>
      </c>
      <c r="S56" t="s">
        <v>100</v>
      </c>
      <c r="T56" t="s">
        <v>115</v>
      </c>
    </row>
    <row r="57" spans="1:20" ht="24" customHeight="1">
      <c r="A57" t="s">
        <v>257</v>
      </c>
      <c r="B57" t="s">
        <v>199</v>
      </c>
      <c r="C57" t="s">
        <v>174</v>
      </c>
      <c r="D57" t="s">
        <v>52</v>
      </c>
      <c r="E57" s="6" t="s">
        <v>53</v>
      </c>
      <c r="F57" s="4">
        <v>1</v>
      </c>
      <c r="G57" t="s">
        <v>258</v>
      </c>
      <c r="H57" s="5">
        <v>75000</v>
      </c>
      <c r="I57" s="7">
        <f>IF(E57="Included",H57*Assumptions!$B$6,0)</f>
        <v>16500</v>
      </c>
      <c r="J57" s="7">
        <f>IF(E57="Included",H57*Assumptions!$B$7,0)</f>
        <v>4500</v>
      </c>
      <c r="K57" s="7">
        <f>IF(E57="Included",H57*Assumptions!$B$8,0)</f>
        <v>3750</v>
      </c>
      <c r="L57" s="7">
        <f t="shared" si="1"/>
        <v>99750</v>
      </c>
      <c r="M57" s="7">
        <f>L57*Assumptions!$B$13</f>
        <v>69825</v>
      </c>
      <c r="N57" s="7">
        <f>L57*Assumptions!$B$14</f>
        <v>149625</v>
      </c>
      <c r="O57" s="8" t="s">
        <v>55</v>
      </c>
      <c r="P57" t="s">
        <v>176</v>
      </c>
      <c r="Q57" t="s">
        <v>259</v>
      </c>
      <c r="R57" t="s">
        <v>156</v>
      </c>
      <c r="S57" t="s">
        <v>157</v>
      </c>
      <c r="T57" t="s">
        <v>60</v>
      </c>
    </row>
    <row r="58" spans="1:20" ht="24" customHeight="1">
      <c r="A58" t="s">
        <v>260</v>
      </c>
      <c r="B58" t="s">
        <v>199</v>
      </c>
      <c r="C58" t="s">
        <v>179</v>
      </c>
      <c r="D58" t="s">
        <v>111</v>
      </c>
      <c r="E58" s="6" t="s">
        <v>112</v>
      </c>
      <c r="F58" s="4">
        <v>0</v>
      </c>
      <c r="G58" t="s">
        <v>261</v>
      </c>
      <c r="H58" s="5">
        <v>0</v>
      </c>
      <c r="I58" s="7">
        <f>IF(E58="Included",H58*Assumptions!$B$6,0)</f>
        <v>0</v>
      </c>
      <c r="J58" s="7">
        <f>IF(E58="Included",H58*Assumptions!$B$7,0)</f>
        <v>0</v>
      </c>
      <c r="K58" s="7">
        <f>IF(E58="Included",H58*Assumptions!$B$8,0)</f>
        <v>0</v>
      </c>
      <c r="L58" s="7">
        <f t="shared" si="1"/>
        <v>0</v>
      </c>
      <c r="M58" s="7">
        <f>L58*Assumptions!$B$13</f>
        <v>0</v>
      </c>
      <c r="N58" s="7">
        <f>L58*Assumptions!$B$14</f>
        <v>0</v>
      </c>
      <c r="O58" s="8" t="s">
        <v>55</v>
      </c>
      <c r="P58" t="s">
        <v>181</v>
      </c>
      <c r="Q58" t="s">
        <v>262</v>
      </c>
      <c r="R58" t="s">
        <v>139</v>
      </c>
      <c r="S58" t="s">
        <v>140</v>
      </c>
      <c r="T58" t="s">
        <v>115</v>
      </c>
    </row>
    <row r="59" spans="1:20" ht="24" customHeight="1">
      <c r="A59" t="s">
        <v>263</v>
      </c>
      <c r="B59" t="s">
        <v>199</v>
      </c>
      <c r="C59" t="s">
        <v>184</v>
      </c>
      <c r="D59" t="s">
        <v>111</v>
      </c>
      <c r="E59" s="6" t="s">
        <v>112</v>
      </c>
      <c r="F59" s="4">
        <v>0</v>
      </c>
      <c r="G59" t="s">
        <v>264</v>
      </c>
      <c r="H59" s="5">
        <v>0</v>
      </c>
      <c r="I59" s="7">
        <f>IF(E59="Included",H59*Assumptions!$B$6,0)</f>
        <v>0</v>
      </c>
      <c r="J59" s="7">
        <f>IF(E59="Included",H59*Assumptions!$B$7,0)</f>
        <v>0</v>
      </c>
      <c r="K59" s="7">
        <f>IF(E59="Included",H59*Assumptions!$B$8,0)</f>
        <v>0</v>
      </c>
      <c r="L59" s="7">
        <f t="shared" si="1"/>
        <v>0</v>
      </c>
      <c r="M59" s="7">
        <f>L59*Assumptions!$B$13</f>
        <v>0</v>
      </c>
      <c r="N59" s="7">
        <f>L59*Assumptions!$B$14</f>
        <v>0</v>
      </c>
      <c r="O59" s="8" t="s">
        <v>55</v>
      </c>
      <c r="P59" t="s">
        <v>186</v>
      </c>
      <c r="Q59" t="s">
        <v>265</v>
      </c>
      <c r="R59" t="s">
        <v>188</v>
      </c>
      <c r="S59" t="s">
        <v>189</v>
      </c>
      <c r="T59" t="s">
        <v>115</v>
      </c>
    </row>
    <row r="60" spans="1:20" ht="24" customHeight="1">
      <c r="A60" t="s">
        <v>266</v>
      </c>
      <c r="B60" t="s">
        <v>199</v>
      </c>
      <c r="C60" t="s">
        <v>191</v>
      </c>
      <c r="D60" t="s">
        <v>111</v>
      </c>
      <c r="E60" s="6" t="s">
        <v>112</v>
      </c>
      <c r="F60" s="4">
        <v>0</v>
      </c>
      <c r="G60" t="s">
        <v>267</v>
      </c>
      <c r="H60" s="5">
        <v>0</v>
      </c>
      <c r="I60" s="7">
        <f>IF(E60="Included",H60*Assumptions!$B$6,0)</f>
        <v>0</v>
      </c>
      <c r="J60" s="7">
        <f>IF(E60="Included",H60*Assumptions!$B$7,0)</f>
        <v>0</v>
      </c>
      <c r="K60" s="7">
        <f>IF(E60="Included",H60*Assumptions!$B$8,0)</f>
        <v>0</v>
      </c>
      <c r="L60" s="7">
        <f t="shared" si="1"/>
        <v>0</v>
      </c>
      <c r="M60" s="7">
        <f>L60*Assumptions!$B$13</f>
        <v>0</v>
      </c>
      <c r="N60" s="7">
        <f>L60*Assumptions!$B$14</f>
        <v>0</v>
      </c>
      <c r="O60" s="8" t="s">
        <v>55</v>
      </c>
      <c r="P60" t="s">
        <v>186</v>
      </c>
      <c r="Q60" t="s">
        <v>268</v>
      </c>
      <c r="R60" t="s">
        <v>139</v>
      </c>
      <c r="S60" t="s">
        <v>140</v>
      </c>
      <c r="T60" t="s">
        <v>115</v>
      </c>
    </row>
    <row r="61" spans="1:20" ht="24" customHeight="1">
      <c r="A61" t="s">
        <v>269</v>
      </c>
      <c r="B61" t="s">
        <v>199</v>
      </c>
      <c r="C61" t="s">
        <v>195</v>
      </c>
      <c r="D61" t="s">
        <v>111</v>
      </c>
      <c r="E61" s="6" t="s">
        <v>112</v>
      </c>
      <c r="F61" s="4">
        <v>0</v>
      </c>
      <c r="G61" t="s">
        <v>270</v>
      </c>
      <c r="H61" s="5">
        <v>0</v>
      </c>
      <c r="I61" s="7">
        <f>IF(E61="Included",H61*Assumptions!$B$6,0)</f>
        <v>0</v>
      </c>
      <c r="J61" s="7">
        <f>IF(E61="Included",H61*Assumptions!$B$7,0)</f>
        <v>0</v>
      </c>
      <c r="K61" s="7">
        <f>IF(E61="Included",H61*Assumptions!$B$8,0)</f>
        <v>0</v>
      </c>
      <c r="L61" s="7">
        <f t="shared" si="1"/>
        <v>0</v>
      </c>
      <c r="M61" s="7">
        <f>L61*Assumptions!$B$13</f>
        <v>0</v>
      </c>
      <c r="N61" s="7">
        <f>L61*Assumptions!$B$14</f>
        <v>0</v>
      </c>
      <c r="O61" s="8" t="s">
        <v>55</v>
      </c>
      <c r="P61" t="s">
        <v>186</v>
      </c>
      <c r="Q61" t="s">
        <v>271</v>
      </c>
      <c r="R61" t="s">
        <v>156</v>
      </c>
      <c r="S61" t="s">
        <v>157</v>
      </c>
      <c r="T61" t="s">
        <v>115</v>
      </c>
    </row>
  </sheetData>
  <mergeCells count="2">
    <mergeCell ref="A1:T2"/>
    <mergeCell ref="A3:T3"/>
  </mergeCells>
  <conditionalFormatting sqref="E6:E61">
    <cfRule type="expression" dxfId="0" priority="1">
      <formula>E6="Excluded"</formula>
    </cfRule>
  </conditionalFormatting>
  <dataValidations count="1">
    <dataValidation type="list" sqref="E6:E61" xr:uid="{00000000-0002-0000-0100-000000000000}">
      <formula1>"Included,Excluded"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selection sqref="A1:G2"/>
    </sheetView>
  </sheetViews>
  <sheetFormatPr defaultRowHeight="14.25"/>
  <cols>
    <col min="1" max="1" width="34" customWidth="1"/>
    <col min="2" max="2" width="18" customWidth="1"/>
    <col min="3" max="3" width="74" customWidth="1"/>
    <col min="4" max="7" width="15" customWidth="1"/>
  </cols>
  <sheetData>
    <row r="1" spans="1:7" ht="24.95" customHeight="1">
      <c r="A1" s="17" t="s">
        <v>422</v>
      </c>
      <c r="B1" s="17"/>
      <c r="C1" s="17"/>
      <c r="D1" s="17"/>
      <c r="E1" s="17"/>
      <c r="F1" s="17"/>
      <c r="G1" s="17"/>
    </row>
    <row r="2" spans="1:7" ht="24.95" customHeight="1">
      <c r="A2" s="17"/>
      <c r="B2" s="17"/>
      <c r="C2" s="17"/>
      <c r="D2" s="17"/>
      <c r="E2" s="17"/>
      <c r="F2" s="17"/>
      <c r="G2" s="17"/>
    </row>
    <row r="3" spans="1:7" ht="23.1" customHeight="1">
      <c r="A3" s="13" t="s">
        <v>272</v>
      </c>
      <c r="B3" s="13"/>
      <c r="C3" s="13"/>
      <c r="D3" s="13"/>
      <c r="E3" s="13"/>
      <c r="F3" s="13"/>
      <c r="G3" s="13"/>
    </row>
    <row r="5" spans="1:7" ht="24.95" customHeight="1">
      <c r="A5" s="1" t="s">
        <v>273</v>
      </c>
      <c r="B5" s="1" t="s">
        <v>274</v>
      </c>
      <c r="C5" s="1" t="s">
        <v>275</v>
      </c>
    </row>
    <row r="6" spans="1:7" ht="15">
      <c r="A6" t="s">
        <v>276</v>
      </c>
      <c r="B6" s="2">
        <v>0.22</v>
      </c>
      <c r="C6" t="s">
        <v>277</v>
      </c>
    </row>
    <row r="7" spans="1:7" ht="15">
      <c r="A7" t="s">
        <v>278</v>
      </c>
      <c r="B7" s="2">
        <v>0.06</v>
      </c>
      <c r="C7" t="s">
        <v>279</v>
      </c>
    </row>
    <row r="8" spans="1:7" ht="15">
      <c r="A8" t="s">
        <v>280</v>
      </c>
      <c r="B8" s="2">
        <v>0.05</v>
      </c>
      <c r="C8" t="s">
        <v>281</v>
      </c>
    </row>
    <row r="9" spans="1:7" ht="15">
      <c r="A9" t="s">
        <v>282</v>
      </c>
      <c r="B9" s="2">
        <v>0.08</v>
      </c>
      <c r="C9" t="s">
        <v>283</v>
      </c>
    </row>
    <row r="10" spans="1:7" ht="15">
      <c r="A10" t="s">
        <v>284</v>
      </c>
      <c r="B10" s="2">
        <v>0.2</v>
      </c>
      <c r="C10" t="s">
        <v>285</v>
      </c>
    </row>
    <row r="11" spans="1:7" ht="15">
      <c r="A11" t="s">
        <v>286</v>
      </c>
      <c r="B11" s="2">
        <v>0.15</v>
      </c>
      <c r="C11" t="s">
        <v>287</v>
      </c>
    </row>
    <row r="12" spans="1:7" ht="15">
      <c r="A12" t="s">
        <v>288</v>
      </c>
      <c r="B12" s="2">
        <v>0.15</v>
      </c>
      <c r="C12" t="s">
        <v>289</v>
      </c>
    </row>
    <row r="13" spans="1:7" ht="15">
      <c r="A13" t="s">
        <v>290</v>
      </c>
      <c r="B13" s="2">
        <v>0.7</v>
      </c>
      <c r="C13" t="s">
        <v>291</v>
      </c>
    </row>
    <row r="14" spans="1:7" ht="15">
      <c r="A14" t="s">
        <v>292</v>
      </c>
      <c r="B14" s="2">
        <v>1.5</v>
      </c>
      <c r="C14" t="s">
        <v>291</v>
      </c>
    </row>
    <row r="17" spans="1:7" ht="15">
      <c r="A17" s="14" t="s">
        <v>293</v>
      </c>
      <c r="B17" s="14"/>
      <c r="C17" s="14"/>
      <c r="D17" s="14"/>
      <c r="E17" s="14"/>
      <c r="F17" s="14"/>
      <c r="G17" s="14"/>
    </row>
    <row r="19" spans="1:7" ht="29.1" customHeight="1">
      <c r="A19" s="15" t="s">
        <v>294</v>
      </c>
      <c r="B19" s="15"/>
      <c r="C19" s="15"/>
      <c r="D19" s="15"/>
      <c r="E19" s="15"/>
      <c r="F19" s="15"/>
      <c r="G19" s="15"/>
    </row>
    <row r="20" spans="1:7" ht="29.1" customHeight="1">
      <c r="A20" s="15" t="s">
        <v>295</v>
      </c>
      <c r="B20" s="15"/>
      <c r="C20" s="15"/>
      <c r="D20" s="15"/>
      <c r="E20" s="15"/>
      <c r="F20" s="15"/>
      <c r="G20" s="15"/>
    </row>
    <row r="21" spans="1:7" ht="29.1" customHeight="1">
      <c r="A21" s="15" t="s">
        <v>296</v>
      </c>
      <c r="B21" s="15"/>
      <c r="C21" s="15"/>
      <c r="D21" s="15"/>
      <c r="E21" s="15"/>
      <c r="F21" s="15"/>
      <c r="G21" s="15"/>
    </row>
    <row r="22" spans="1:7" ht="29.1" customHeight="1">
      <c r="A22" s="15" t="s">
        <v>297</v>
      </c>
      <c r="B22" s="15"/>
      <c r="C22" s="15"/>
      <c r="D22" s="15"/>
      <c r="E22" s="15"/>
      <c r="F22" s="15"/>
      <c r="G22" s="15"/>
    </row>
    <row r="23" spans="1:7" ht="29.1" customHeight="1">
      <c r="A23" s="15" t="s">
        <v>298</v>
      </c>
      <c r="B23" s="15"/>
      <c r="C23" s="15"/>
      <c r="D23" s="15"/>
      <c r="E23" s="15"/>
      <c r="F23" s="15"/>
      <c r="G23" s="15"/>
    </row>
    <row r="24" spans="1:7" ht="29.1" customHeight="1">
      <c r="A24" s="15" t="s">
        <v>299</v>
      </c>
      <c r="B24" s="15"/>
      <c r="C24" s="15"/>
      <c r="D24" s="15"/>
      <c r="E24" s="15"/>
      <c r="F24" s="15"/>
      <c r="G24" s="15"/>
    </row>
    <row r="25" spans="1:7" ht="29.1" customHeight="1">
      <c r="A25" s="15" t="s">
        <v>300</v>
      </c>
      <c r="B25" s="15"/>
      <c r="C25" s="15"/>
      <c r="D25" s="15"/>
      <c r="E25" s="15"/>
      <c r="F25" s="15"/>
      <c r="G25" s="15"/>
    </row>
    <row r="26" spans="1:7" ht="29.1" customHeight="1">
      <c r="A26" s="15" t="s">
        <v>301</v>
      </c>
      <c r="B26" s="15"/>
      <c r="C26" s="15"/>
      <c r="D26" s="15"/>
      <c r="E26" s="15"/>
      <c r="F26" s="15"/>
      <c r="G26" s="15"/>
    </row>
    <row r="27" spans="1:7" ht="29.1" customHeight="1">
      <c r="A27" s="15" t="s">
        <v>302</v>
      </c>
      <c r="B27" s="15"/>
      <c r="C27" s="15"/>
      <c r="D27" s="15"/>
      <c r="E27" s="15"/>
      <c r="F27" s="15"/>
      <c r="G27" s="15"/>
    </row>
  </sheetData>
  <mergeCells count="12">
    <mergeCell ref="A26:G26"/>
    <mergeCell ref="A27:G27"/>
    <mergeCell ref="A21:G21"/>
    <mergeCell ref="A22:G22"/>
    <mergeCell ref="A23:G23"/>
    <mergeCell ref="A24:G24"/>
    <mergeCell ref="A25:G25"/>
    <mergeCell ref="A1:G2"/>
    <mergeCell ref="A3:G3"/>
    <mergeCell ref="A17:G17"/>
    <mergeCell ref="A19:G19"/>
    <mergeCell ref="A20:G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workbookViewId="0">
      <pane ySplit="4" topLeftCell="A5" activePane="bottomLeft" state="frozen"/>
      <selection pane="bottomLeft" sqref="A1:G2"/>
    </sheetView>
  </sheetViews>
  <sheetFormatPr defaultRowHeight="14.25"/>
  <cols>
    <col min="1" max="1" width="13" customWidth="1"/>
    <col min="2" max="2" width="38" customWidth="1"/>
    <col min="3" max="3" width="31" customWidth="1"/>
    <col min="4" max="4" width="42" customWidth="1"/>
    <col min="5" max="5" width="20" customWidth="1"/>
    <col min="6" max="6" width="70" customWidth="1"/>
    <col min="7" max="7" width="75" customWidth="1"/>
  </cols>
  <sheetData>
    <row r="1" spans="1:7">
      <c r="A1" s="18" t="s">
        <v>303</v>
      </c>
      <c r="B1" s="18"/>
      <c r="C1" s="18"/>
      <c r="D1" s="18"/>
      <c r="E1" s="18"/>
      <c r="F1" s="18"/>
      <c r="G1" s="18"/>
    </row>
    <row r="2" spans="1:7">
      <c r="A2" s="18"/>
      <c r="B2" s="18"/>
      <c r="C2" s="18"/>
      <c r="D2" s="18"/>
      <c r="E2" s="18"/>
      <c r="F2" s="18"/>
      <c r="G2" s="18"/>
    </row>
    <row r="4" spans="1:7" ht="30" customHeight="1">
      <c r="A4" s="1" t="s">
        <v>31</v>
      </c>
      <c r="B4" s="1" t="s">
        <v>304</v>
      </c>
      <c r="C4" s="1" t="s">
        <v>305</v>
      </c>
      <c r="D4" s="1" t="s">
        <v>306</v>
      </c>
      <c r="E4" s="1" t="s">
        <v>307</v>
      </c>
      <c r="F4" s="1" t="s">
        <v>308</v>
      </c>
      <c r="G4" s="1" t="s">
        <v>309</v>
      </c>
    </row>
    <row r="5" spans="1:7" ht="27" customHeight="1">
      <c r="A5" t="s">
        <v>50</v>
      </c>
      <c r="B5" t="s">
        <v>110</v>
      </c>
      <c r="C5" t="s">
        <v>310</v>
      </c>
      <c r="D5" t="s">
        <v>113</v>
      </c>
      <c r="E5" t="s">
        <v>311</v>
      </c>
      <c r="F5" t="s">
        <v>114</v>
      </c>
      <c r="G5" t="s">
        <v>312</v>
      </c>
    </row>
    <row r="6" spans="1:7" ht="27" customHeight="1">
      <c r="A6" t="s">
        <v>50</v>
      </c>
      <c r="B6" t="s">
        <v>117</v>
      </c>
      <c r="C6" t="s">
        <v>310</v>
      </c>
      <c r="D6" t="s">
        <v>118</v>
      </c>
      <c r="E6" t="s">
        <v>311</v>
      </c>
      <c r="F6" t="s">
        <v>119</v>
      </c>
      <c r="G6" t="s">
        <v>312</v>
      </c>
    </row>
    <row r="7" spans="1:7" ht="27" customHeight="1">
      <c r="A7" t="s">
        <v>50</v>
      </c>
      <c r="B7" t="s">
        <v>184</v>
      </c>
      <c r="C7" t="s">
        <v>310</v>
      </c>
      <c r="D7" t="s">
        <v>185</v>
      </c>
      <c r="E7" t="s">
        <v>311</v>
      </c>
      <c r="F7" t="s">
        <v>186</v>
      </c>
      <c r="G7" t="s">
        <v>312</v>
      </c>
    </row>
    <row r="8" spans="1:7" ht="27" customHeight="1">
      <c r="A8" t="s">
        <v>50</v>
      </c>
      <c r="B8" t="s">
        <v>191</v>
      </c>
      <c r="C8" t="s">
        <v>310</v>
      </c>
      <c r="D8" t="s">
        <v>192</v>
      </c>
      <c r="E8" t="s">
        <v>311</v>
      </c>
      <c r="F8" t="s">
        <v>186</v>
      </c>
      <c r="G8" t="s">
        <v>312</v>
      </c>
    </row>
    <row r="9" spans="1:7" ht="27" customHeight="1">
      <c r="A9" t="s">
        <v>50</v>
      </c>
      <c r="B9" t="s">
        <v>195</v>
      </c>
      <c r="C9" t="s">
        <v>310</v>
      </c>
      <c r="D9" t="s">
        <v>196</v>
      </c>
      <c r="E9" t="s">
        <v>311</v>
      </c>
      <c r="F9" t="s">
        <v>186</v>
      </c>
      <c r="G9" t="s">
        <v>312</v>
      </c>
    </row>
    <row r="10" spans="1:7" ht="27" customHeight="1">
      <c r="A10" t="s">
        <v>199</v>
      </c>
      <c r="B10" t="s">
        <v>62</v>
      </c>
      <c r="C10" t="s">
        <v>310</v>
      </c>
      <c r="D10" t="s">
        <v>203</v>
      </c>
      <c r="E10" t="s">
        <v>311</v>
      </c>
      <c r="F10" t="s">
        <v>64</v>
      </c>
      <c r="G10" t="s">
        <v>312</v>
      </c>
    </row>
    <row r="11" spans="1:7" ht="27" customHeight="1">
      <c r="A11" t="s">
        <v>199</v>
      </c>
      <c r="B11" t="s">
        <v>66</v>
      </c>
      <c r="C11" t="s">
        <v>310</v>
      </c>
      <c r="D11" t="s">
        <v>205</v>
      </c>
      <c r="E11" t="s">
        <v>311</v>
      </c>
      <c r="F11" t="s">
        <v>68</v>
      </c>
      <c r="G11" t="s">
        <v>312</v>
      </c>
    </row>
    <row r="12" spans="1:7" ht="27" customHeight="1">
      <c r="A12" t="s">
        <v>199</v>
      </c>
      <c r="B12" t="s">
        <v>83</v>
      </c>
      <c r="C12" t="s">
        <v>310</v>
      </c>
      <c r="D12" t="s">
        <v>212</v>
      </c>
      <c r="E12" t="s">
        <v>311</v>
      </c>
      <c r="F12" t="s">
        <v>85</v>
      </c>
      <c r="G12" t="s">
        <v>312</v>
      </c>
    </row>
    <row r="13" spans="1:7" ht="27" customHeight="1">
      <c r="A13" t="s">
        <v>199</v>
      </c>
      <c r="B13" t="s">
        <v>87</v>
      </c>
      <c r="C13" t="s">
        <v>310</v>
      </c>
      <c r="D13" t="s">
        <v>214</v>
      </c>
      <c r="E13" t="s">
        <v>311</v>
      </c>
      <c r="F13" t="s">
        <v>89</v>
      </c>
      <c r="G13" t="s">
        <v>312</v>
      </c>
    </row>
    <row r="14" spans="1:7" ht="27" customHeight="1">
      <c r="A14" t="s">
        <v>199</v>
      </c>
      <c r="B14" t="s">
        <v>91</v>
      </c>
      <c r="C14" t="s">
        <v>310</v>
      </c>
      <c r="D14" t="s">
        <v>216</v>
      </c>
      <c r="E14" t="s">
        <v>311</v>
      </c>
      <c r="F14" t="s">
        <v>93</v>
      </c>
      <c r="G14" t="s">
        <v>312</v>
      </c>
    </row>
    <row r="15" spans="1:7" ht="27" customHeight="1">
      <c r="A15" t="s">
        <v>199</v>
      </c>
      <c r="B15" t="s">
        <v>117</v>
      </c>
      <c r="C15" t="s">
        <v>310</v>
      </c>
      <c r="D15" t="s">
        <v>227</v>
      </c>
      <c r="E15" t="s">
        <v>311</v>
      </c>
      <c r="F15" t="s">
        <v>119</v>
      </c>
      <c r="G15" t="s">
        <v>312</v>
      </c>
    </row>
    <row r="16" spans="1:7" ht="27" customHeight="1">
      <c r="A16" t="s">
        <v>199</v>
      </c>
      <c r="B16" t="s">
        <v>130</v>
      </c>
      <c r="C16" t="s">
        <v>310</v>
      </c>
      <c r="D16" t="s">
        <v>234</v>
      </c>
      <c r="E16" t="s">
        <v>311</v>
      </c>
      <c r="F16" t="s">
        <v>132</v>
      </c>
      <c r="G16" t="s">
        <v>312</v>
      </c>
    </row>
    <row r="17" spans="1:7" ht="27" customHeight="1">
      <c r="A17" t="s">
        <v>199</v>
      </c>
      <c r="B17" t="s">
        <v>147</v>
      </c>
      <c r="C17" t="s">
        <v>310</v>
      </c>
      <c r="D17" t="s">
        <v>243</v>
      </c>
      <c r="E17" t="s">
        <v>311</v>
      </c>
      <c r="F17" t="s">
        <v>149</v>
      </c>
      <c r="G17" t="s">
        <v>312</v>
      </c>
    </row>
    <row r="18" spans="1:7" ht="27" customHeight="1">
      <c r="A18" t="s">
        <v>199</v>
      </c>
      <c r="B18" t="s">
        <v>169</v>
      </c>
      <c r="C18" t="s">
        <v>310</v>
      </c>
      <c r="D18" t="s">
        <v>255</v>
      </c>
      <c r="E18" t="s">
        <v>311</v>
      </c>
      <c r="F18" t="s">
        <v>171</v>
      </c>
      <c r="G18" t="s">
        <v>312</v>
      </c>
    </row>
    <row r="19" spans="1:7" ht="27" customHeight="1">
      <c r="A19" t="s">
        <v>199</v>
      </c>
      <c r="B19" t="s">
        <v>179</v>
      </c>
      <c r="C19" t="s">
        <v>310</v>
      </c>
      <c r="D19" t="s">
        <v>261</v>
      </c>
      <c r="E19" t="s">
        <v>311</v>
      </c>
      <c r="F19" t="s">
        <v>181</v>
      </c>
      <c r="G19" t="s">
        <v>312</v>
      </c>
    </row>
    <row r="20" spans="1:7" ht="27" customHeight="1">
      <c r="A20" t="s">
        <v>199</v>
      </c>
      <c r="B20" t="s">
        <v>184</v>
      </c>
      <c r="C20" t="s">
        <v>310</v>
      </c>
      <c r="D20" t="s">
        <v>264</v>
      </c>
      <c r="E20" t="s">
        <v>311</v>
      </c>
      <c r="F20" t="s">
        <v>186</v>
      </c>
      <c r="G20" t="s">
        <v>312</v>
      </c>
    </row>
    <row r="21" spans="1:7" ht="27" customHeight="1">
      <c r="A21" t="s">
        <v>199</v>
      </c>
      <c r="B21" t="s">
        <v>191</v>
      </c>
      <c r="C21" t="s">
        <v>310</v>
      </c>
      <c r="D21" t="s">
        <v>267</v>
      </c>
      <c r="E21" t="s">
        <v>311</v>
      </c>
      <c r="F21" t="s">
        <v>186</v>
      </c>
      <c r="G21" t="s">
        <v>312</v>
      </c>
    </row>
    <row r="22" spans="1:7" ht="27" customHeight="1">
      <c r="A22" t="s">
        <v>199</v>
      </c>
      <c r="B22" t="s">
        <v>195</v>
      </c>
      <c r="C22" t="s">
        <v>310</v>
      </c>
      <c r="D22" t="s">
        <v>270</v>
      </c>
      <c r="E22" t="s">
        <v>311</v>
      </c>
      <c r="F22" t="s">
        <v>186</v>
      </c>
      <c r="G22" t="s">
        <v>312</v>
      </c>
    </row>
  </sheetData>
  <mergeCells count="1">
    <mergeCell ref="A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2"/>
  <sheetViews>
    <sheetView workbookViewId="0">
      <pane ySplit="4" topLeftCell="A5" activePane="bottomLeft" state="frozen"/>
      <selection pane="bottomLeft" sqref="A1:I2"/>
    </sheetView>
  </sheetViews>
  <sheetFormatPr defaultRowHeight="14.25"/>
  <cols>
    <col min="1" max="1" width="8" customWidth="1"/>
    <col min="2" max="2" width="40" customWidth="1"/>
    <col min="3" max="3" width="24" customWidth="1"/>
    <col min="4" max="5" width="17" customWidth="1"/>
    <col min="6" max="6" width="73" customWidth="1"/>
    <col min="7" max="7" width="82" customWidth="1"/>
    <col min="8" max="8" width="65" customWidth="1"/>
    <col min="9" max="9" width="36" customWidth="1"/>
  </cols>
  <sheetData>
    <row r="1" spans="1:9">
      <c r="A1" s="18" t="s">
        <v>313</v>
      </c>
      <c r="B1" s="18"/>
      <c r="C1" s="18"/>
      <c r="D1" s="18"/>
      <c r="E1" s="18"/>
      <c r="F1" s="18"/>
      <c r="G1" s="18"/>
      <c r="H1" s="18"/>
      <c r="I1" s="18"/>
    </row>
    <row r="2" spans="1:9">
      <c r="A2" s="18"/>
      <c r="B2" s="18"/>
      <c r="C2" s="18"/>
      <c r="D2" s="18"/>
      <c r="E2" s="18"/>
      <c r="F2" s="18"/>
      <c r="G2" s="18"/>
      <c r="H2" s="18"/>
      <c r="I2" s="18"/>
    </row>
    <row r="4" spans="1:9" ht="26.1" customHeight="1">
      <c r="A4" s="1" t="s">
        <v>314</v>
      </c>
      <c r="B4" s="1" t="s">
        <v>304</v>
      </c>
      <c r="C4" s="1" t="s">
        <v>315</v>
      </c>
      <c r="D4" s="1" t="s">
        <v>316</v>
      </c>
      <c r="E4" s="1" t="s">
        <v>317</v>
      </c>
      <c r="F4" s="1" t="s">
        <v>318</v>
      </c>
      <c r="G4" s="1" t="s">
        <v>319</v>
      </c>
      <c r="H4" s="1" t="s">
        <v>320</v>
      </c>
      <c r="I4" s="1" t="s">
        <v>321</v>
      </c>
    </row>
    <row r="5" spans="1:9" ht="36.950000000000003" customHeight="1">
      <c r="A5">
        <v>1</v>
      </c>
      <c r="B5" t="s">
        <v>51</v>
      </c>
      <c r="C5" t="s">
        <v>58</v>
      </c>
      <c r="D5">
        <v>180</v>
      </c>
      <c r="E5">
        <v>22</v>
      </c>
      <c r="F5" t="s">
        <v>59</v>
      </c>
      <c r="G5" t="s">
        <v>56</v>
      </c>
      <c r="H5" t="s">
        <v>322</v>
      </c>
      <c r="I5" t="s">
        <v>323</v>
      </c>
    </row>
    <row r="6" spans="1:9" ht="36.950000000000003" customHeight="1">
      <c r="A6">
        <v>2</v>
      </c>
      <c r="B6" t="s">
        <v>62</v>
      </c>
      <c r="C6" t="s">
        <v>58</v>
      </c>
      <c r="D6">
        <v>58</v>
      </c>
      <c r="E6">
        <v>0</v>
      </c>
      <c r="F6" t="s">
        <v>59</v>
      </c>
      <c r="G6" t="s">
        <v>64</v>
      </c>
      <c r="H6" t="s">
        <v>324</v>
      </c>
      <c r="I6" t="s">
        <v>323</v>
      </c>
    </row>
    <row r="7" spans="1:9" ht="36.950000000000003" customHeight="1">
      <c r="A7">
        <v>3</v>
      </c>
      <c r="B7" t="s">
        <v>66</v>
      </c>
      <c r="C7" t="s">
        <v>58</v>
      </c>
      <c r="D7">
        <v>3</v>
      </c>
      <c r="E7">
        <v>0</v>
      </c>
      <c r="F7" t="s">
        <v>59</v>
      </c>
      <c r="G7" t="s">
        <v>68</v>
      </c>
      <c r="H7" t="s">
        <v>325</v>
      </c>
      <c r="I7" t="s">
        <v>323</v>
      </c>
    </row>
    <row r="8" spans="1:9" ht="36.950000000000003" customHeight="1">
      <c r="A8">
        <v>4</v>
      </c>
      <c r="B8" t="s">
        <v>70</v>
      </c>
      <c r="C8" t="s">
        <v>73</v>
      </c>
      <c r="D8">
        <v>24</v>
      </c>
      <c r="E8">
        <v>5</v>
      </c>
      <c r="F8" t="s">
        <v>74</v>
      </c>
      <c r="G8" t="s">
        <v>72</v>
      </c>
      <c r="H8" t="s">
        <v>326</v>
      </c>
      <c r="I8" t="s">
        <v>323</v>
      </c>
    </row>
    <row r="9" spans="1:9" ht="36.950000000000003" customHeight="1">
      <c r="A9">
        <v>5</v>
      </c>
      <c r="B9" t="s">
        <v>76</v>
      </c>
      <c r="C9" t="s">
        <v>80</v>
      </c>
      <c r="D9">
        <v>45</v>
      </c>
      <c r="E9">
        <v>8</v>
      </c>
      <c r="F9" t="s">
        <v>81</v>
      </c>
      <c r="G9" t="s">
        <v>78</v>
      </c>
      <c r="H9" t="s">
        <v>327</v>
      </c>
      <c r="I9" t="s">
        <v>323</v>
      </c>
    </row>
    <row r="10" spans="1:9" ht="36.950000000000003" customHeight="1">
      <c r="A10">
        <v>6</v>
      </c>
      <c r="B10" t="s">
        <v>83</v>
      </c>
      <c r="C10" t="s">
        <v>80</v>
      </c>
      <c r="D10">
        <v>16</v>
      </c>
      <c r="E10">
        <v>0</v>
      </c>
      <c r="F10" t="s">
        <v>81</v>
      </c>
      <c r="G10" t="s">
        <v>85</v>
      </c>
      <c r="H10" t="s">
        <v>328</v>
      </c>
      <c r="I10" t="s">
        <v>323</v>
      </c>
    </row>
    <row r="11" spans="1:9" ht="36.950000000000003" customHeight="1">
      <c r="A11">
        <v>7</v>
      </c>
      <c r="B11" t="s">
        <v>87</v>
      </c>
      <c r="C11" t="s">
        <v>80</v>
      </c>
      <c r="D11">
        <v>17</v>
      </c>
      <c r="E11">
        <v>0</v>
      </c>
      <c r="F11" t="s">
        <v>81</v>
      </c>
      <c r="G11" t="s">
        <v>89</v>
      </c>
      <c r="H11" t="s">
        <v>329</v>
      </c>
      <c r="I11" t="s">
        <v>323</v>
      </c>
    </row>
    <row r="12" spans="1:9" ht="36.950000000000003" customHeight="1">
      <c r="A12">
        <v>8</v>
      </c>
      <c r="B12" t="s">
        <v>91</v>
      </c>
      <c r="C12" t="s">
        <v>80</v>
      </c>
      <c r="D12">
        <v>5</v>
      </c>
      <c r="E12">
        <v>0</v>
      </c>
      <c r="F12" t="s">
        <v>81</v>
      </c>
      <c r="G12" t="s">
        <v>93</v>
      </c>
      <c r="H12" t="s">
        <v>330</v>
      </c>
      <c r="I12" t="s">
        <v>323</v>
      </c>
    </row>
    <row r="13" spans="1:9" ht="36.950000000000003" customHeight="1">
      <c r="A13">
        <v>9</v>
      </c>
      <c r="B13" t="s">
        <v>95</v>
      </c>
      <c r="C13" t="s">
        <v>99</v>
      </c>
      <c r="D13">
        <v>71</v>
      </c>
      <c r="E13">
        <v>15</v>
      </c>
      <c r="F13" t="s">
        <v>100</v>
      </c>
      <c r="G13" t="s">
        <v>97</v>
      </c>
      <c r="H13" t="s">
        <v>331</v>
      </c>
      <c r="I13" t="s">
        <v>323</v>
      </c>
    </row>
    <row r="14" spans="1:9" ht="36.950000000000003" customHeight="1">
      <c r="A14">
        <v>10</v>
      </c>
      <c r="B14" t="s">
        <v>102</v>
      </c>
      <c r="C14" t="s">
        <v>99</v>
      </c>
      <c r="D14">
        <v>41</v>
      </c>
      <c r="E14">
        <v>16</v>
      </c>
      <c r="F14" t="s">
        <v>100</v>
      </c>
      <c r="G14" t="s">
        <v>104</v>
      </c>
      <c r="H14" t="s">
        <v>332</v>
      </c>
      <c r="I14" t="s">
        <v>323</v>
      </c>
    </row>
    <row r="15" spans="1:9" ht="36.950000000000003" customHeight="1">
      <c r="A15">
        <v>11</v>
      </c>
      <c r="B15" t="s">
        <v>106</v>
      </c>
      <c r="C15" t="s">
        <v>99</v>
      </c>
      <c r="D15">
        <v>14</v>
      </c>
      <c r="E15">
        <v>7</v>
      </c>
      <c r="F15" t="s">
        <v>100</v>
      </c>
      <c r="G15" t="s">
        <v>108</v>
      </c>
      <c r="H15" t="s">
        <v>333</v>
      </c>
      <c r="I15" t="s">
        <v>323</v>
      </c>
    </row>
    <row r="16" spans="1:9" ht="36.950000000000003" customHeight="1">
      <c r="A16">
        <v>12</v>
      </c>
      <c r="B16" t="s">
        <v>110</v>
      </c>
      <c r="C16" t="s">
        <v>99</v>
      </c>
      <c r="D16">
        <v>0</v>
      </c>
      <c r="E16">
        <v>6</v>
      </c>
      <c r="F16" t="s">
        <v>100</v>
      </c>
      <c r="G16" t="s">
        <v>114</v>
      </c>
      <c r="H16" t="s">
        <v>334</v>
      </c>
      <c r="I16" t="s">
        <v>323</v>
      </c>
    </row>
    <row r="17" spans="1:9" ht="36.950000000000003" customHeight="1">
      <c r="A17">
        <v>13</v>
      </c>
      <c r="B17" t="s">
        <v>117</v>
      </c>
      <c r="C17" t="s">
        <v>99</v>
      </c>
      <c r="D17">
        <v>0</v>
      </c>
      <c r="E17">
        <v>0</v>
      </c>
      <c r="F17" t="s">
        <v>100</v>
      </c>
      <c r="G17" t="s">
        <v>119</v>
      </c>
      <c r="H17" t="s">
        <v>335</v>
      </c>
      <c r="I17" t="s">
        <v>336</v>
      </c>
    </row>
    <row r="18" spans="1:9" ht="36.950000000000003" customHeight="1">
      <c r="A18">
        <v>14</v>
      </c>
      <c r="B18" t="s">
        <v>121</v>
      </c>
      <c r="C18" t="s">
        <v>99</v>
      </c>
      <c r="D18">
        <v>32</v>
      </c>
      <c r="E18">
        <v>43</v>
      </c>
      <c r="F18" t="s">
        <v>100</v>
      </c>
      <c r="G18" t="s">
        <v>123</v>
      </c>
      <c r="H18" t="s">
        <v>337</v>
      </c>
      <c r="I18" t="s">
        <v>323</v>
      </c>
    </row>
    <row r="19" spans="1:9" ht="36.950000000000003" customHeight="1">
      <c r="A19">
        <v>15</v>
      </c>
      <c r="B19" t="s">
        <v>126</v>
      </c>
      <c r="C19" t="s">
        <v>99</v>
      </c>
      <c r="D19">
        <v>4</v>
      </c>
      <c r="E19">
        <v>2</v>
      </c>
      <c r="F19" t="s">
        <v>100</v>
      </c>
      <c r="G19" t="s">
        <v>128</v>
      </c>
      <c r="H19" t="s">
        <v>338</v>
      </c>
      <c r="I19" t="s">
        <v>323</v>
      </c>
    </row>
    <row r="20" spans="1:9" ht="36.950000000000003" customHeight="1">
      <c r="A20">
        <v>16</v>
      </c>
      <c r="B20" t="s">
        <v>130</v>
      </c>
      <c r="C20" t="s">
        <v>99</v>
      </c>
      <c r="D20">
        <v>8</v>
      </c>
      <c r="E20">
        <v>0</v>
      </c>
      <c r="F20" t="s">
        <v>100</v>
      </c>
      <c r="G20" t="s">
        <v>132</v>
      </c>
      <c r="H20" t="s">
        <v>339</v>
      </c>
      <c r="I20" t="s">
        <v>323</v>
      </c>
    </row>
    <row r="21" spans="1:9" ht="36.950000000000003" customHeight="1">
      <c r="A21">
        <v>17</v>
      </c>
      <c r="B21" t="s">
        <v>135</v>
      </c>
      <c r="C21" t="s">
        <v>139</v>
      </c>
      <c r="D21">
        <v>20</v>
      </c>
      <c r="E21">
        <v>11</v>
      </c>
      <c r="F21" t="s">
        <v>140</v>
      </c>
      <c r="G21" t="s">
        <v>137</v>
      </c>
      <c r="H21" t="s">
        <v>340</v>
      </c>
      <c r="I21" t="s">
        <v>323</v>
      </c>
    </row>
    <row r="22" spans="1:9" ht="36.950000000000003" customHeight="1">
      <c r="A22">
        <v>18</v>
      </c>
      <c r="B22" t="s">
        <v>142</v>
      </c>
      <c r="C22" t="s">
        <v>58</v>
      </c>
      <c r="D22">
        <v>15</v>
      </c>
      <c r="E22">
        <v>11</v>
      </c>
      <c r="F22" t="s">
        <v>59</v>
      </c>
      <c r="G22" t="s">
        <v>144</v>
      </c>
      <c r="H22" t="s">
        <v>341</v>
      </c>
      <c r="I22" t="s">
        <v>323</v>
      </c>
    </row>
    <row r="23" spans="1:9" ht="36.950000000000003" customHeight="1">
      <c r="A23">
        <v>19</v>
      </c>
      <c r="B23" t="s">
        <v>147</v>
      </c>
      <c r="C23" t="s">
        <v>73</v>
      </c>
      <c r="D23">
        <v>1</v>
      </c>
      <c r="E23">
        <v>0</v>
      </c>
      <c r="F23" t="s">
        <v>74</v>
      </c>
      <c r="G23" t="s">
        <v>149</v>
      </c>
      <c r="H23" t="s">
        <v>342</v>
      </c>
      <c r="I23" t="s">
        <v>323</v>
      </c>
    </row>
    <row r="24" spans="1:9" ht="36.950000000000003" customHeight="1">
      <c r="A24">
        <v>20</v>
      </c>
      <c r="B24" t="s">
        <v>152</v>
      </c>
      <c r="C24" t="s">
        <v>156</v>
      </c>
      <c r="D24">
        <v>129</v>
      </c>
      <c r="E24">
        <v>4</v>
      </c>
      <c r="F24" t="s">
        <v>157</v>
      </c>
      <c r="G24" t="s">
        <v>154</v>
      </c>
      <c r="H24" t="s">
        <v>343</v>
      </c>
      <c r="I24" t="s">
        <v>323</v>
      </c>
    </row>
    <row r="25" spans="1:9" ht="36.950000000000003" customHeight="1">
      <c r="A25">
        <v>21</v>
      </c>
      <c r="B25" t="s">
        <v>159</v>
      </c>
      <c r="C25" t="s">
        <v>156</v>
      </c>
      <c r="D25">
        <v>4</v>
      </c>
      <c r="E25">
        <v>3</v>
      </c>
      <c r="F25" t="s">
        <v>157</v>
      </c>
      <c r="G25" t="s">
        <v>161</v>
      </c>
      <c r="H25" t="s">
        <v>344</v>
      </c>
      <c r="I25" t="s">
        <v>323</v>
      </c>
    </row>
    <row r="26" spans="1:9" ht="36.950000000000003" customHeight="1">
      <c r="A26">
        <v>22</v>
      </c>
      <c r="B26" t="s">
        <v>164</v>
      </c>
      <c r="C26" t="s">
        <v>156</v>
      </c>
      <c r="D26">
        <v>10</v>
      </c>
      <c r="E26">
        <v>1</v>
      </c>
      <c r="F26" t="s">
        <v>157</v>
      </c>
      <c r="G26" t="s">
        <v>166</v>
      </c>
      <c r="H26" t="s">
        <v>345</v>
      </c>
      <c r="I26" t="s">
        <v>323</v>
      </c>
    </row>
    <row r="27" spans="1:9" ht="36.950000000000003" customHeight="1">
      <c r="A27">
        <v>23</v>
      </c>
      <c r="B27" t="s">
        <v>169</v>
      </c>
      <c r="C27" t="s">
        <v>99</v>
      </c>
      <c r="D27">
        <v>1</v>
      </c>
      <c r="E27">
        <v>0</v>
      </c>
      <c r="F27" t="s">
        <v>100</v>
      </c>
      <c r="G27" t="s">
        <v>171</v>
      </c>
      <c r="H27" t="s">
        <v>346</v>
      </c>
      <c r="I27" t="s">
        <v>323</v>
      </c>
    </row>
    <row r="28" spans="1:9" ht="36.950000000000003" customHeight="1">
      <c r="A28">
        <v>24</v>
      </c>
      <c r="B28" t="s">
        <v>174</v>
      </c>
      <c r="C28" t="s">
        <v>156</v>
      </c>
      <c r="D28">
        <v>2</v>
      </c>
      <c r="E28">
        <v>1</v>
      </c>
      <c r="F28" t="s">
        <v>157</v>
      </c>
      <c r="G28" t="s">
        <v>176</v>
      </c>
      <c r="H28" t="s">
        <v>347</v>
      </c>
      <c r="I28" t="s">
        <v>323</v>
      </c>
    </row>
    <row r="29" spans="1:9" ht="36.950000000000003" customHeight="1">
      <c r="A29">
        <v>25</v>
      </c>
      <c r="B29" t="s">
        <v>179</v>
      </c>
      <c r="C29" t="s">
        <v>139</v>
      </c>
      <c r="D29">
        <v>2</v>
      </c>
      <c r="E29">
        <v>0</v>
      </c>
      <c r="F29" t="s">
        <v>140</v>
      </c>
      <c r="G29" t="s">
        <v>181</v>
      </c>
      <c r="H29" t="s">
        <v>348</v>
      </c>
      <c r="I29" t="s">
        <v>323</v>
      </c>
    </row>
    <row r="30" spans="1:9" ht="36.950000000000003" customHeight="1">
      <c r="A30">
        <v>26</v>
      </c>
      <c r="B30" t="s">
        <v>184</v>
      </c>
      <c r="C30" t="s">
        <v>188</v>
      </c>
      <c r="D30">
        <v>0</v>
      </c>
      <c r="E30">
        <v>0</v>
      </c>
      <c r="F30" t="s">
        <v>189</v>
      </c>
      <c r="G30" t="s">
        <v>186</v>
      </c>
      <c r="H30" t="s">
        <v>349</v>
      </c>
      <c r="I30" t="s">
        <v>336</v>
      </c>
    </row>
    <row r="31" spans="1:9" ht="36.950000000000003" customHeight="1">
      <c r="A31">
        <v>27</v>
      </c>
      <c r="B31" t="s">
        <v>191</v>
      </c>
      <c r="C31" t="s">
        <v>139</v>
      </c>
      <c r="D31">
        <v>0</v>
      </c>
      <c r="E31">
        <v>0</v>
      </c>
      <c r="F31" t="s">
        <v>140</v>
      </c>
      <c r="G31" t="s">
        <v>186</v>
      </c>
      <c r="H31" t="s">
        <v>350</v>
      </c>
      <c r="I31" t="s">
        <v>336</v>
      </c>
    </row>
    <row r="32" spans="1:9" ht="36.950000000000003" customHeight="1">
      <c r="A32">
        <v>28</v>
      </c>
      <c r="B32" t="s">
        <v>195</v>
      </c>
      <c r="C32" t="s">
        <v>156</v>
      </c>
      <c r="D32">
        <v>0</v>
      </c>
      <c r="E32">
        <v>0</v>
      </c>
      <c r="F32" t="s">
        <v>157</v>
      </c>
      <c r="G32" t="s">
        <v>186</v>
      </c>
      <c r="H32" t="s">
        <v>351</v>
      </c>
      <c r="I32" t="s">
        <v>336</v>
      </c>
    </row>
  </sheetData>
  <mergeCells count="1">
    <mergeCell ref="A1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3"/>
  <sheetViews>
    <sheetView workbookViewId="0">
      <selection sqref="A1:E2"/>
    </sheetView>
  </sheetViews>
  <sheetFormatPr defaultRowHeight="14.25"/>
  <cols>
    <col min="1" max="1" width="43" customWidth="1"/>
    <col min="2" max="2" width="28" customWidth="1"/>
    <col min="3" max="3" width="56" customWidth="1"/>
    <col min="4" max="4" width="85" customWidth="1"/>
    <col min="5" max="5" width="89" customWidth="1"/>
  </cols>
  <sheetData>
    <row r="1" spans="1:5">
      <c r="A1" s="16" t="s">
        <v>352</v>
      </c>
      <c r="B1" s="16"/>
      <c r="C1" s="16"/>
      <c r="D1" s="16"/>
      <c r="E1" s="16"/>
    </row>
    <row r="2" spans="1:5">
      <c r="A2" s="16"/>
      <c r="B2" s="16"/>
      <c r="C2" s="16"/>
      <c r="D2" s="16"/>
      <c r="E2" s="16"/>
    </row>
    <row r="4" spans="1:5" ht="15">
      <c r="A4" s="1" t="s">
        <v>353</v>
      </c>
      <c r="B4" s="1" t="s">
        <v>354</v>
      </c>
      <c r="C4" s="1" t="s">
        <v>355</v>
      </c>
      <c r="D4" s="1" t="s">
        <v>356</v>
      </c>
      <c r="E4" s="1" t="s">
        <v>357</v>
      </c>
    </row>
    <row r="5" spans="1:5" ht="32.1" customHeight="1">
      <c r="A5" t="s">
        <v>358</v>
      </c>
      <c r="B5" t="s">
        <v>359</v>
      </c>
      <c r="C5" t="s">
        <v>360</v>
      </c>
      <c r="D5" t="s">
        <v>361</v>
      </c>
      <c r="E5" t="s">
        <v>362</v>
      </c>
    </row>
    <row r="6" spans="1:5" ht="32.1" customHeight="1">
      <c r="A6" t="s">
        <v>363</v>
      </c>
      <c r="B6" t="s">
        <v>364</v>
      </c>
      <c r="C6" t="s">
        <v>365</v>
      </c>
      <c r="D6" t="s">
        <v>366</v>
      </c>
      <c r="E6" t="s">
        <v>367</v>
      </c>
    </row>
    <row r="7" spans="1:5" ht="32.1" customHeight="1">
      <c r="A7" t="s">
        <v>368</v>
      </c>
      <c r="B7" t="s">
        <v>369</v>
      </c>
      <c r="C7" t="s">
        <v>370</v>
      </c>
      <c r="D7" t="s">
        <v>371</v>
      </c>
      <c r="E7" t="s">
        <v>372</v>
      </c>
    </row>
    <row r="8" spans="1:5" ht="32.1" customHeight="1">
      <c r="A8" t="s">
        <v>373</v>
      </c>
      <c r="B8" t="s">
        <v>374</v>
      </c>
      <c r="C8" t="s">
        <v>375</v>
      </c>
      <c r="D8" t="s">
        <v>376</v>
      </c>
      <c r="E8" t="s">
        <v>377</v>
      </c>
    </row>
    <row r="9" spans="1:5" ht="32.1" customHeight="1">
      <c r="A9" t="s">
        <v>378</v>
      </c>
      <c r="B9" t="s">
        <v>374</v>
      </c>
      <c r="C9" t="s">
        <v>379</v>
      </c>
      <c r="D9" t="s">
        <v>380</v>
      </c>
      <c r="E9" t="s">
        <v>377</v>
      </c>
    </row>
    <row r="10" spans="1:5" ht="32.1" customHeight="1">
      <c r="A10" t="s">
        <v>381</v>
      </c>
      <c r="B10" t="s">
        <v>382</v>
      </c>
      <c r="C10" t="s">
        <v>383</v>
      </c>
      <c r="D10" t="s">
        <v>384</v>
      </c>
      <c r="E10" t="s">
        <v>385</v>
      </c>
    </row>
    <row r="11" spans="1:5" ht="32.1" customHeight="1">
      <c r="A11" t="s">
        <v>386</v>
      </c>
      <c r="B11" t="s">
        <v>387</v>
      </c>
      <c r="C11" t="s">
        <v>388</v>
      </c>
      <c r="D11" t="s">
        <v>389</v>
      </c>
      <c r="E11" t="s">
        <v>390</v>
      </c>
    </row>
    <row r="12" spans="1:5" ht="32.1" customHeight="1">
      <c r="A12" t="s">
        <v>391</v>
      </c>
      <c r="B12" t="s">
        <v>387</v>
      </c>
      <c r="C12" t="s">
        <v>392</v>
      </c>
      <c r="D12" t="s">
        <v>393</v>
      </c>
      <c r="E12" t="s">
        <v>394</v>
      </c>
    </row>
    <row r="13" spans="1:5" ht="32.1" customHeight="1">
      <c r="A13" t="s">
        <v>395</v>
      </c>
      <c r="B13" t="s">
        <v>396</v>
      </c>
      <c r="C13" t="s">
        <v>397</v>
      </c>
      <c r="D13" t="s">
        <v>398</v>
      </c>
      <c r="E13" t="s">
        <v>399</v>
      </c>
    </row>
  </sheetData>
  <mergeCells count="1">
    <mergeCell ref="A1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workbookViewId="0">
      <selection activeCell="B7" sqref="B7:F7"/>
    </sheetView>
  </sheetViews>
  <sheetFormatPr defaultRowHeight="14.25"/>
  <cols>
    <col min="1" max="1" width="25" customWidth="1"/>
    <col min="2" max="6" width="26" customWidth="1"/>
  </cols>
  <sheetData>
    <row r="1" spans="1:6">
      <c r="A1" s="19" t="s">
        <v>423</v>
      </c>
      <c r="B1" s="19"/>
      <c r="C1" s="19"/>
      <c r="D1" s="19"/>
      <c r="E1" s="19"/>
      <c r="F1" s="19"/>
    </row>
    <row r="2" spans="1:6">
      <c r="A2" s="19"/>
      <c r="B2" s="19"/>
      <c r="C2" s="19"/>
      <c r="D2" s="19"/>
      <c r="E2" s="19"/>
      <c r="F2" s="19"/>
    </row>
    <row r="5" spans="1:6" ht="39" customHeight="1">
      <c r="A5" s="9" t="s">
        <v>400</v>
      </c>
      <c r="B5" s="15" t="s">
        <v>401</v>
      </c>
      <c r="C5" s="15"/>
      <c r="D5" s="15"/>
      <c r="E5" s="15"/>
      <c r="F5" s="15"/>
    </row>
    <row r="6" spans="1:6" ht="39" customHeight="1">
      <c r="A6" s="9" t="s">
        <v>402</v>
      </c>
      <c r="B6" s="15" t="s">
        <v>403</v>
      </c>
      <c r="C6" s="15"/>
      <c r="D6" s="15"/>
      <c r="E6" s="15"/>
      <c r="F6" s="15"/>
    </row>
    <row r="7" spans="1:6" ht="39" customHeight="1">
      <c r="A7" s="9" t="s">
        <v>404</v>
      </c>
      <c r="B7" s="15" t="s">
        <v>405</v>
      </c>
      <c r="C7" s="15"/>
      <c r="D7" s="15"/>
      <c r="E7" s="15"/>
      <c r="F7" s="15"/>
    </row>
    <row r="8" spans="1:6" ht="39" customHeight="1">
      <c r="A8" s="9" t="s">
        <v>406</v>
      </c>
      <c r="B8" s="15" t="s">
        <v>407</v>
      </c>
      <c r="C8" s="15"/>
      <c r="D8" s="15"/>
      <c r="E8" s="15"/>
      <c r="F8" s="15"/>
    </row>
    <row r="9" spans="1:6" ht="39" customHeight="1">
      <c r="A9" s="9" t="s">
        <v>408</v>
      </c>
      <c r="B9" s="15" t="s">
        <v>409</v>
      </c>
      <c r="C9" s="15"/>
      <c r="D9" s="15"/>
      <c r="E9" s="15"/>
      <c r="F9" s="15"/>
    </row>
    <row r="10" spans="1:6" ht="39" customHeight="1">
      <c r="A10" s="9" t="s">
        <v>410</v>
      </c>
      <c r="B10" s="15" t="s">
        <v>411</v>
      </c>
      <c r="C10" s="15"/>
      <c r="D10" s="15"/>
      <c r="E10" s="15"/>
      <c r="F10" s="15"/>
    </row>
    <row r="11" spans="1:6" ht="39" customHeight="1">
      <c r="A11" s="9" t="s">
        <v>412</v>
      </c>
      <c r="B11" s="15" t="s">
        <v>413</v>
      </c>
      <c r="C11" s="15"/>
      <c r="D11" s="15"/>
      <c r="E11" s="15"/>
      <c r="F11" s="15"/>
    </row>
    <row r="12" spans="1:6" ht="39" customHeight="1">
      <c r="A12" s="9" t="s">
        <v>414</v>
      </c>
      <c r="B12" s="15" t="s">
        <v>415</v>
      </c>
      <c r="C12" s="15"/>
      <c r="D12" s="15"/>
      <c r="E12" s="15"/>
      <c r="F12" s="15"/>
    </row>
    <row r="13" spans="1:6" ht="39" customHeight="1">
      <c r="A13" s="9" t="s">
        <v>416</v>
      </c>
      <c r="B13" s="15" t="s">
        <v>417</v>
      </c>
      <c r="C13" s="15"/>
      <c r="D13" s="15"/>
      <c r="E13" s="15"/>
      <c r="F13" s="15"/>
    </row>
    <row r="14" spans="1:6" ht="39" customHeight="1">
      <c r="A14" s="9" t="s">
        <v>418</v>
      </c>
      <c r="B14" s="15" t="s">
        <v>419</v>
      </c>
      <c r="C14" s="15"/>
      <c r="D14" s="15"/>
      <c r="E14" s="15"/>
      <c r="F14" s="15"/>
    </row>
  </sheetData>
  <mergeCells count="11">
    <mergeCell ref="B14:F14"/>
    <mergeCell ref="B9:F9"/>
    <mergeCell ref="B10:F10"/>
    <mergeCell ref="B11:F11"/>
    <mergeCell ref="B12:F12"/>
    <mergeCell ref="B13:F13"/>
    <mergeCell ref="A1:F2"/>
    <mergeCell ref="B5:F5"/>
    <mergeCell ref="B6:F6"/>
    <mergeCell ref="B7:F7"/>
    <mergeCell ref="B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Executive Dashboard</vt:lpstr>
      <vt:lpstr>Package Estimates</vt:lpstr>
      <vt:lpstr>Assumptions</vt:lpstr>
      <vt:lpstr>Scope Gaps</vt:lpstr>
      <vt:lpstr>Systems &amp; Visuals</vt:lpstr>
      <vt:lpstr>Source Register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2026-10-25T16:43:33Z</dcterms:modified>
</cp:coreProperties>
</file>